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2880" windowHeight="6350" firstSheet="1" activeTab="2"/>
  </bookViews>
  <sheets>
    <sheet name="лист расчетов" sheetId="1" r:id="rId1"/>
    <sheet name="свойства в-в" sheetId="2" r:id="rId2"/>
    <sheet name="матрицы" sheetId="3" r:id="rId3"/>
    <sheet name="комментарии" sheetId="4" r:id="rId4"/>
  </sheets>
  <definedNames/>
  <calcPr fullCalcOnLoad="1"/>
</workbook>
</file>

<file path=xl/sharedStrings.xml><?xml version="1.0" encoding="utf-8"?>
<sst xmlns="http://schemas.openxmlformats.org/spreadsheetml/2006/main" count="905" uniqueCount="173">
  <si>
    <t>мольная масса и t кипения</t>
  </si>
  <si>
    <t>бензол</t>
  </si>
  <si>
    <t>бутанол</t>
  </si>
  <si>
    <t>гексан</t>
  </si>
  <si>
    <t>гептан</t>
  </si>
  <si>
    <t>дихлорэтан</t>
  </si>
  <si>
    <t>диэтиловый эфир</t>
  </si>
  <si>
    <t>изопропанол</t>
  </si>
  <si>
    <t>м-ксилол</t>
  </si>
  <si>
    <t>метанол</t>
  </si>
  <si>
    <t>муравьиная кислота</t>
  </si>
  <si>
    <t>октан</t>
  </si>
  <si>
    <t>пентан</t>
  </si>
  <si>
    <t>сероуглерод</t>
  </si>
  <si>
    <t>толуол</t>
  </si>
  <si>
    <t>уксусная кислота</t>
  </si>
  <si>
    <t>хлорбензол</t>
  </si>
  <si>
    <t>хлороформ</t>
  </si>
  <si>
    <t>четыреххлористый углерод</t>
  </si>
  <si>
    <t>этилацетат</t>
  </si>
  <si>
    <t>этанол</t>
  </si>
  <si>
    <t>химическая формула</t>
  </si>
  <si>
    <r>
      <t>C</t>
    </r>
    <r>
      <rPr>
        <vertAlign val="sub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>O</t>
    </r>
  </si>
  <si>
    <r>
      <t>C</t>
    </r>
    <r>
      <rPr>
        <vertAlign val="subscript"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6</t>
    </r>
  </si>
  <si>
    <t>ацетон</t>
  </si>
  <si>
    <r>
      <t>C</t>
    </r>
    <r>
      <rPr>
        <vertAlign val="subscript"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10</t>
    </r>
    <r>
      <rPr>
        <sz val="11"/>
        <color indexed="8"/>
        <rFont val="Calibri"/>
        <family val="2"/>
      </rPr>
      <t>O</t>
    </r>
  </si>
  <si>
    <r>
      <t>C</t>
    </r>
    <r>
      <rPr>
        <vertAlign val="subscript"/>
        <sz val="11"/>
        <color indexed="8"/>
        <rFont val="Calibri"/>
        <family val="2"/>
      </rPr>
      <t>7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16</t>
    </r>
  </si>
  <si>
    <r>
      <t>C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>Cl</t>
    </r>
    <r>
      <rPr>
        <vertAlign val="subscript"/>
        <sz val="11"/>
        <color indexed="8"/>
        <rFont val="Calibri"/>
        <family val="2"/>
      </rPr>
      <t>2</t>
    </r>
  </si>
  <si>
    <r>
      <t>C</t>
    </r>
    <r>
      <rPr>
        <vertAlign val="sub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8</t>
    </r>
    <r>
      <rPr>
        <sz val="11"/>
        <color indexed="8"/>
        <rFont val="Calibri"/>
        <family val="2"/>
      </rPr>
      <t>O</t>
    </r>
  </si>
  <si>
    <r>
      <t>C</t>
    </r>
    <r>
      <rPr>
        <vertAlign val="subscript"/>
        <sz val="11"/>
        <color indexed="8"/>
        <rFont val="Calibri"/>
        <family val="2"/>
      </rPr>
      <t>8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10</t>
    </r>
  </si>
  <si>
    <r>
      <t>CH</t>
    </r>
    <r>
      <rPr>
        <vertAlign val="sub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OH</t>
    </r>
  </si>
  <si>
    <r>
      <t>CH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2</t>
    </r>
  </si>
  <si>
    <r>
      <t>C</t>
    </r>
    <r>
      <rPr>
        <vertAlign val="subscript"/>
        <sz val="11"/>
        <color indexed="8"/>
        <rFont val="Calibri"/>
        <family val="2"/>
      </rPr>
      <t>8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18</t>
    </r>
  </si>
  <si>
    <r>
      <t>C</t>
    </r>
    <r>
      <rPr>
        <vertAlign val="subscript"/>
        <sz val="11"/>
        <color indexed="8"/>
        <rFont val="Calibri"/>
        <family val="2"/>
      </rPr>
      <t>5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12</t>
    </r>
  </si>
  <si>
    <r>
      <t>CS</t>
    </r>
    <r>
      <rPr>
        <vertAlign val="subscript"/>
        <sz val="11"/>
        <color indexed="8"/>
        <rFont val="Calibri"/>
        <family val="2"/>
      </rPr>
      <t>2</t>
    </r>
  </si>
  <si>
    <r>
      <t>C</t>
    </r>
    <r>
      <rPr>
        <vertAlign val="subscript"/>
        <sz val="11"/>
        <color indexed="8"/>
        <rFont val="Calibri"/>
        <family val="2"/>
      </rPr>
      <t>7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8</t>
    </r>
  </si>
  <si>
    <r>
      <t>C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2</t>
    </r>
  </si>
  <si>
    <r>
      <t>C</t>
    </r>
    <r>
      <rPr>
        <vertAlign val="subscript"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5</t>
    </r>
    <r>
      <rPr>
        <sz val="11"/>
        <color indexed="8"/>
        <rFont val="Calibri"/>
        <family val="2"/>
      </rPr>
      <t>Cl</t>
    </r>
  </si>
  <si>
    <r>
      <t>CHCl</t>
    </r>
    <r>
      <rPr>
        <vertAlign val="subscript"/>
        <sz val="11"/>
        <color indexed="8"/>
        <rFont val="Calibri"/>
        <family val="2"/>
      </rPr>
      <t>3</t>
    </r>
  </si>
  <si>
    <r>
      <t>CCl</t>
    </r>
    <r>
      <rPr>
        <vertAlign val="subscript"/>
        <sz val="11"/>
        <color indexed="8"/>
        <rFont val="Calibri"/>
        <family val="2"/>
      </rPr>
      <t>4</t>
    </r>
  </si>
  <si>
    <r>
      <t>C</t>
    </r>
    <r>
      <rPr>
        <vertAlign val="sub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8</t>
    </r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2</t>
    </r>
  </si>
  <si>
    <r>
      <t>C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5</t>
    </r>
    <r>
      <rPr>
        <sz val="11"/>
        <color indexed="8"/>
        <rFont val="Calibri"/>
        <family val="2"/>
      </rPr>
      <t>OH</t>
    </r>
  </si>
  <si>
    <t>мольная масса</t>
  </si>
  <si>
    <t>температура кипения</t>
  </si>
  <si>
    <t>вещество</t>
  </si>
  <si>
    <r>
      <t>плотность жидкостей в зависимости от температуры, кг/м</t>
    </r>
    <r>
      <rPr>
        <vertAlign val="superscript"/>
        <sz val="11"/>
        <color indexed="8"/>
        <rFont val="Calibri"/>
        <family val="2"/>
      </rPr>
      <t>3</t>
    </r>
  </si>
  <si>
    <t>плотность</t>
  </si>
  <si>
    <t>температура</t>
  </si>
  <si>
    <t>ед.изм.</t>
  </si>
  <si>
    <t>кг/кмоль</t>
  </si>
  <si>
    <r>
      <t>0</t>
    </r>
    <r>
      <rPr>
        <sz val="11"/>
        <color indexed="8"/>
        <rFont val="Calibri"/>
        <family val="2"/>
      </rPr>
      <t>С</t>
    </r>
  </si>
  <si>
    <r>
      <t>кг/м</t>
    </r>
    <r>
      <rPr>
        <vertAlign val="superscript"/>
        <sz val="11"/>
        <color indexed="8"/>
        <rFont val="Calibri"/>
        <family val="2"/>
      </rPr>
      <t>3</t>
    </r>
  </si>
  <si>
    <t>вязкость жидкостей в зависимости от температуры, мПа*с</t>
  </si>
  <si>
    <t>вязкость</t>
  </si>
  <si>
    <r>
      <t>мПа</t>
    </r>
    <r>
      <rPr>
        <sz val="11"/>
        <color indexed="8"/>
        <rFont val="Calibri"/>
        <family val="2"/>
      </rPr>
      <t>×с</t>
    </r>
  </si>
  <si>
    <r>
      <t>теплоемкость жидкостей в зависимисти от температуры, Дж/(кг</t>
    </r>
    <r>
      <rPr>
        <sz val="11"/>
        <color indexed="8"/>
        <rFont val="Calibri"/>
        <family val="2"/>
      </rPr>
      <t>∙К)</t>
    </r>
  </si>
  <si>
    <t>теплоемкость</t>
  </si>
  <si>
    <r>
      <t>теплопроводность жидкостей в зависимости от температуры, Вт/(м</t>
    </r>
    <r>
      <rPr>
        <sz val="11"/>
        <color indexed="8"/>
        <rFont val="Calibri"/>
        <family val="2"/>
      </rPr>
      <t>∙К)</t>
    </r>
  </si>
  <si>
    <t>теплопроводность</t>
  </si>
  <si>
    <t>газ</t>
  </si>
  <si>
    <t>азот</t>
  </si>
  <si>
    <t>аммиак</t>
  </si>
  <si>
    <t>водород</t>
  </si>
  <si>
    <t>водяной пар</t>
  </si>
  <si>
    <t>воздух</t>
  </si>
  <si>
    <t>кислород</t>
  </si>
  <si>
    <t>метан</t>
  </si>
  <si>
    <t>оксид углерода</t>
  </si>
  <si>
    <t>диоксид углерода</t>
  </si>
  <si>
    <t>этан</t>
  </si>
  <si>
    <t>этилен</t>
  </si>
  <si>
    <r>
      <t>коэффициенты теплопроводности газов при давлении 1 атм, Вт/(м</t>
    </r>
    <r>
      <rPr>
        <sz val="11"/>
        <color indexed="8"/>
        <rFont val="Calibri"/>
        <family val="2"/>
      </rPr>
      <t>∙К)</t>
    </r>
  </si>
  <si>
    <t>удельная теплота парообразования в зависимости от температуры, кДж/кг</t>
  </si>
  <si>
    <t>теплота парообразования</t>
  </si>
  <si>
    <t>давление насыщенных паров жидкостей в зависимости от температуры, мм рт. ст.</t>
  </si>
  <si>
    <r>
      <t xml:space="preserve">поверхностное натяжение жидкостей в зависимости от температуры, </t>
    </r>
    <r>
      <rPr>
        <sz val="11"/>
        <color indexed="8"/>
        <rFont val="Calibri"/>
        <family val="2"/>
      </rPr>
      <t>σ×10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, Н/м</t>
    </r>
  </si>
  <si>
    <t>натяжение</t>
  </si>
  <si>
    <t>значение коэффициентов Антуана для расчета давления пара жидкостей</t>
  </si>
  <si>
    <t>А</t>
  </si>
  <si>
    <t>В</t>
  </si>
  <si>
    <t>С</t>
  </si>
  <si>
    <t>мин. T-ра</t>
  </si>
  <si>
    <t>макс. T-ра</t>
  </si>
  <si>
    <t>свойства воды в зависимости от температуры</t>
  </si>
  <si>
    <t>критерий Прандля</t>
  </si>
  <si>
    <t>свойства водяного пара в зависимисти от давления</t>
  </si>
  <si>
    <t>давление, атм</t>
  </si>
  <si>
    <t>теплота конденсации</t>
  </si>
  <si>
    <t>давление, МПа</t>
  </si>
  <si>
    <t>свойства водяного пара в зависимисти от температуры</t>
  </si>
  <si>
    <r>
      <t>Дж/(кг</t>
    </r>
    <r>
      <rPr>
        <sz val="11"/>
        <color indexed="8"/>
        <rFont val="Calibri"/>
        <family val="2"/>
      </rPr>
      <t>∙К)</t>
    </r>
  </si>
  <si>
    <r>
      <t>Вт/(м</t>
    </r>
    <r>
      <rPr>
        <sz val="11"/>
        <color indexed="8"/>
        <rFont val="Calibri"/>
        <family val="2"/>
      </rPr>
      <t>∙К)</t>
    </r>
  </si>
  <si>
    <t>кДж/кг</t>
  </si>
  <si>
    <t>мм рт. ст.</t>
  </si>
  <si>
    <t>мН/м</t>
  </si>
  <si>
    <t>коэффициент теплопроводности</t>
  </si>
  <si>
    <r>
      <t>кДж/(кг</t>
    </r>
    <r>
      <rPr>
        <sz val="11"/>
        <color indexed="8"/>
        <rFont val="Calibri"/>
        <family val="2"/>
      </rPr>
      <t>∙К)</t>
    </r>
  </si>
  <si>
    <t>атм</t>
  </si>
  <si>
    <t>МПа</t>
  </si>
  <si>
    <t>давление паров жидкости</t>
  </si>
  <si>
    <r>
      <t>×10</t>
    </r>
    <r>
      <rPr>
        <vertAlign val="superscript"/>
        <sz val="11"/>
        <color indexed="8"/>
        <rFont val="Calibri"/>
        <family val="2"/>
      </rPr>
      <t>-2</t>
    </r>
    <r>
      <rPr>
        <sz val="11"/>
        <color indexed="8"/>
        <rFont val="Calibri"/>
        <family val="2"/>
      </rPr>
      <t>Вт/(м∙К)</t>
    </r>
  </si>
  <si>
    <t>список веществ</t>
  </si>
  <si>
    <r>
      <t>температурный интервал: 20-150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C</t>
    </r>
  </si>
  <si>
    <r>
      <t>температурный интервал: 0-200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C</t>
    </r>
  </si>
  <si>
    <r>
      <t>температурный интервал: 100-170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C</t>
    </r>
  </si>
  <si>
    <t>1.свойства вещества (жидкости)</t>
  </si>
  <si>
    <t>2.теплопроводность газов</t>
  </si>
  <si>
    <t>3.св-ва водяного пара от температуры</t>
  </si>
  <si>
    <t>4.свойства водяного пара от давления</t>
  </si>
  <si>
    <t>5.свойства воды</t>
  </si>
  <si>
    <t>комментарии к матрице 1</t>
  </si>
  <si>
    <t>комментарии к матрице 2</t>
  </si>
  <si>
    <t>комментарии к матрице 3</t>
  </si>
  <si>
    <t>комментарии к матрице 4</t>
  </si>
  <si>
    <t>интервал давлений: 1,2-12 атм</t>
  </si>
  <si>
    <t>комментарии к матрице 5</t>
  </si>
  <si>
    <r>
      <t>температурный интервал: 10-150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C</t>
    </r>
  </si>
  <si>
    <t>1. данная программа позволяет найти определенные свойства жидкостей,</t>
  </si>
  <si>
    <t>газов, воды и водяного пара при данном интервале температур или давлений.</t>
  </si>
  <si>
    <t>Для этого просто надо написать в желтых клетках вещество из списка и темпе-</t>
  </si>
  <si>
    <t xml:space="preserve">ратуру или давление в заданном интервале. После этого в синих клетках </t>
  </si>
  <si>
    <t>появятся значения свойств при выбранных условиях.</t>
  </si>
  <si>
    <t>2. Матрицы данных можно неоднократно копировать и тем самым использо-</t>
  </si>
  <si>
    <t>блок, заключенный в жирную линию). Для этого просто надо выделить матри-</t>
  </si>
  <si>
    <t>цу по жирной границе, копировать и вставить там, где это необходимо.</t>
  </si>
  <si>
    <t xml:space="preserve">вать в различных расчетах (матрица в данном случае -это поле значений, </t>
  </si>
  <si>
    <t>а). нежелательно менять данные в сером поле ( поле расчетов)</t>
  </si>
  <si>
    <t xml:space="preserve">б). необходимо копировать всю матрицу для правильных расчетов, а не ее </t>
  </si>
  <si>
    <t>часть</t>
  </si>
  <si>
    <t>в). Нежелатьно менять данные в листе "свойства в-в" (только в случае редакти-</t>
  </si>
  <si>
    <t>г). Желательно сохранять оригинал файла программы.</t>
  </si>
  <si>
    <t>д). Вводить название вещества только из списка веществ.</t>
  </si>
  <si>
    <t>моноэтаноламин</t>
  </si>
  <si>
    <t>пропанол-1</t>
  </si>
  <si>
    <t>метилэтилкетон</t>
  </si>
  <si>
    <t>н-бутан</t>
  </si>
  <si>
    <t>изобутан</t>
  </si>
  <si>
    <t>изопентан</t>
  </si>
  <si>
    <t>метилциклопентан</t>
  </si>
  <si>
    <t>циклогексан</t>
  </si>
  <si>
    <t>диизопропиловый эфир</t>
  </si>
  <si>
    <t>метилциклогексан</t>
  </si>
  <si>
    <t>стирол</t>
  </si>
  <si>
    <t>этилбензол</t>
  </si>
  <si>
    <t>о-ксилол</t>
  </si>
  <si>
    <t>п-ксилол</t>
  </si>
  <si>
    <t>альфа-метилстирол</t>
  </si>
  <si>
    <t>н-пропилбензол</t>
  </si>
  <si>
    <t>НЕТ</t>
  </si>
  <si>
    <t>изопропилбензол</t>
  </si>
  <si>
    <t>вода</t>
  </si>
  <si>
    <t>Н2О</t>
  </si>
  <si>
    <r>
      <t>NH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C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>OH</t>
    </r>
  </si>
  <si>
    <r>
      <t>С</t>
    </r>
    <r>
      <rPr>
        <vertAlign val="sub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Н</t>
    </r>
    <r>
      <rPr>
        <vertAlign val="subscript"/>
        <sz val="11"/>
        <color indexed="8"/>
        <rFont val="Calibri"/>
        <family val="2"/>
      </rPr>
      <t>7</t>
    </r>
    <r>
      <rPr>
        <sz val="11"/>
        <color indexed="8"/>
        <rFont val="Calibri"/>
        <family val="2"/>
      </rPr>
      <t>ОH</t>
    </r>
  </si>
  <si>
    <r>
      <t>(СН</t>
    </r>
    <r>
      <rPr>
        <vertAlign val="sub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)(C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5</t>
    </r>
    <r>
      <rPr>
        <sz val="11"/>
        <color indexed="8"/>
        <rFont val="Calibri"/>
        <family val="2"/>
      </rPr>
      <t>)CО</t>
    </r>
  </si>
  <si>
    <r>
      <t>С</t>
    </r>
    <r>
      <rPr>
        <vertAlign val="subscript"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>Н</t>
    </r>
    <r>
      <rPr>
        <vertAlign val="subscript"/>
        <sz val="11"/>
        <color indexed="8"/>
        <rFont val="Calibri"/>
        <family val="2"/>
      </rPr>
      <t>10</t>
    </r>
  </si>
  <si>
    <r>
      <t>С</t>
    </r>
    <r>
      <rPr>
        <vertAlign val="subscript"/>
        <sz val="11"/>
        <color indexed="8"/>
        <rFont val="Calibri"/>
        <family val="2"/>
      </rPr>
      <t>5</t>
    </r>
    <r>
      <rPr>
        <sz val="11"/>
        <color indexed="8"/>
        <rFont val="Calibri"/>
        <family val="2"/>
      </rPr>
      <t>Н</t>
    </r>
    <r>
      <rPr>
        <vertAlign val="subscript"/>
        <sz val="11"/>
        <color indexed="8"/>
        <rFont val="Calibri"/>
        <family val="2"/>
      </rPr>
      <t>10</t>
    </r>
  </si>
  <si>
    <r>
      <t>С</t>
    </r>
    <r>
      <rPr>
        <vertAlign val="subscript"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>Н</t>
    </r>
    <r>
      <rPr>
        <vertAlign val="subscript"/>
        <sz val="11"/>
        <color indexed="8"/>
        <rFont val="Calibri"/>
        <family val="2"/>
      </rPr>
      <t>12</t>
    </r>
  </si>
  <si>
    <r>
      <t>С</t>
    </r>
    <r>
      <rPr>
        <vertAlign val="subscript"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>Н</t>
    </r>
    <r>
      <rPr>
        <vertAlign val="subscript"/>
        <sz val="11"/>
        <color indexed="8"/>
        <rFont val="Calibri"/>
        <family val="2"/>
      </rPr>
      <t>14</t>
    </r>
    <r>
      <rPr>
        <sz val="11"/>
        <color indexed="8"/>
        <rFont val="Calibri"/>
        <family val="2"/>
      </rPr>
      <t>О</t>
    </r>
  </si>
  <si>
    <r>
      <t>С</t>
    </r>
    <r>
      <rPr>
        <vertAlign val="subscript"/>
        <sz val="11"/>
        <color indexed="8"/>
        <rFont val="Calibri"/>
        <family val="2"/>
      </rPr>
      <t>7</t>
    </r>
    <r>
      <rPr>
        <sz val="11"/>
        <color indexed="8"/>
        <rFont val="Calibri"/>
        <family val="2"/>
      </rPr>
      <t>Н</t>
    </r>
    <r>
      <rPr>
        <vertAlign val="subscript"/>
        <sz val="11"/>
        <color indexed="8"/>
        <rFont val="Calibri"/>
        <family val="2"/>
      </rPr>
      <t>14</t>
    </r>
  </si>
  <si>
    <r>
      <t>С</t>
    </r>
    <r>
      <rPr>
        <vertAlign val="subscript"/>
        <sz val="11"/>
        <color indexed="8"/>
        <rFont val="Calibri"/>
        <family val="2"/>
      </rPr>
      <t>8</t>
    </r>
    <r>
      <rPr>
        <sz val="11"/>
        <color indexed="8"/>
        <rFont val="Calibri"/>
        <family val="2"/>
      </rPr>
      <t>Н</t>
    </r>
    <r>
      <rPr>
        <vertAlign val="subscript"/>
        <sz val="11"/>
        <color indexed="8"/>
        <rFont val="Calibri"/>
        <family val="2"/>
      </rPr>
      <t>8</t>
    </r>
  </si>
  <si>
    <r>
      <t>С</t>
    </r>
    <r>
      <rPr>
        <vertAlign val="subscript"/>
        <sz val="11"/>
        <color indexed="8"/>
        <rFont val="Calibri"/>
        <family val="2"/>
      </rPr>
      <t>8</t>
    </r>
    <r>
      <rPr>
        <sz val="11"/>
        <color indexed="8"/>
        <rFont val="Calibri"/>
        <family val="2"/>
      </rPr>
      <t>Н</t>
    </r>
    <r>
      <rPr>
        <vertAlign val="subscript"/>
        <sz val="11"/>
        <color indexed="8"/>
        <rFont val="Calibri"/>
        <family val="2"/>
      </rPr>
      <t>10</t>
    </r>
  </si>
  <si>
    <r>
      <t>С</t>
    </r>
    <r>
      <rPr>
        <vertAlign val="subscript"/>
        <sz val="11"/>
        <color indexed="8"/>
        <rFont val="Calibri"/>
        <family val="2"/>
      </rPr>
      <t>8</t>
    </r>
    <r>
      <rPr>
        <sz val="11"/>
        <color indexed="8"/>
        <rFont val="Calibri"/>
        <family val="2"/>
      </rPr>
      <t>Н</t>
    </r>
    <r>
      <rPr>
        <vertAlign val="subscript"/>
        <sz val="11"/>
        <color indexed="8"/>
        <rFont val="Calibri"/>
        <family val="2"/>
      </rPr>
      <t>11</t>
    </r>
  </si>
  <si>
    <r>
      <t>С</t>
    </r>
    <r>
      <rPr>
        <vertAlign val="subscript"/>
        <sz val="11"/>
        <color indexed="8"/>
        <rFont val="Calibri"/>
        <family val="2"/>
      </rPr>
      <t>9</t>
    </r>
    <r>
      <rPr>
        <sz val="11"/>
        <color indexed="8"/>
        <rFont val="Calibri"/>
        <family val="2"/>
      </rPr>
      <t>Н</t>
    </r>
    <r>
      <rPr>
        <vertAlign val="subscript"/>
        <sz val="11"/>
        <color indexed="8"/>
        <rFont val="Calibri"/>
        <family val="2"/>
      </rPr>
      <t>10</t>
    </r>
  </si>
  <si>
    <r>
      <t>С</t>
    </r>
    <r>
      <rPr>
        <vertAlign val="subscript"/>
        <sz val="11"/>
        <color indexed="8"/>
        <rFont val="Calibri"/>
        <family val="2"/>
      </rPr>
      <t>9</t>
    </r>
    <r>
      <rPr>
        <sz val="11"/>
        <color indexed="8"/>
        <rFont val="Calibri"/>
        <family val="2"/>
      </rPr>
      <t>Н</t>
    </r>
    <r>
      <rPr>
        <vertAlign val="subscript"/>
        <sz val="11"/>
        <color indexed="8"/>
        <rFont val="Calibri"/>
        <family val="2"/>
      </rPr>
      <t>12</t>
    </r>
  </si>
  <si>
    <t>рования численных значений свойств или их пополнения).</t>
  </si>
  <si>
    <t xml:space="preserve">3. Есть возможность пополнять значения свойств жидкостей до 150 веществ. </t>
  </si>
  <si>
    <t>Для этого необходимо добавить название вещества и соответствующее</t>
  </si>
  <si>
    <t>значениями).</t>
  </si>
  <si>
    <t xml:space="preserve">свойство для данной температуры (по аналогии с уже заполненными </t>
  </si>
  <si>
    <t>4. Замечания:</t>
  </si>
  <si>
    <t>Комментарии к программе:</t>
  </si>
  <si>
    <r>
      <t>C</t>
    </r>
    <r>
      <rPr>
        <vertAlign val="subscript"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>H</t>
    </r>
    <r>
      <rPr>
        <vertAlign val="subscript"/>
        <sz val="11"/>
        <color indexed="8"/>
        <rFont val="Calibri"/>
        <family val="2"/>
      </rPr>
      <t>14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</si>
</sst>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25" borderId="14" xfId="0" applyFill="1" applyBorder="1" applyAlignment="1">
      <alignment/>
    </xf>
    <xf numFmtId="0" fontId="0" fillId="2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20" borderId="19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4" borderId="10" xfId="0" applyFill="1" applyBorder="1" applyAlignment="1">
      <alignment horizontal="center"/>
    </xf>
    <xf numFmtId="0" fontId="0" fillId="25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Fill="1" applyBorder="1" applyAlignment="1">
      <alignment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AT104"/>
  <sheetViews>
    <sheetView zoomScalePageLayoutView="0" workbookViewId="0" topLeftCell="A13">
      <selection activeCell="C5" sqref="C5"/>
    </sheetView>
  </sheetViews>
  <sheetFormatPr defaultColWidth="9.140625" defaultRowHeight="15"/>
  <cols>
    <col min="22" max="22" width="10.28125" style="0" bestFit="1" customWidth="1"/>
  </cols>
  <sheetData>
    <row r="21" spans="25:31" ht="14.25">
      <c r="Y21" s="14"/>
      <c r="Z21" s="14"/>
      <c r="AA21" s="14"/>
      <c r="AB21" s="14"/>
      <c r="AC21" s="14"/>
      <c r="AD21" s="14"/>
      <c r="AE21" s="14"/>
    </row>
    <row r="22" spans="25:31" ht="14.25">
      <c r="Y22" s="14"/>
      <c r="Z22" s="14"/>
      <c r="AA22" s="14"/>
      <c r="AB22" s="14"/>
      <c r="AC22" s="14"/>
      <c r="AD22" s="14"/>
      <c r="AE22" s="14"/>
    </row>
    <row r="23" spans="1:3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14"/>
      <c r="AD23" s="14"/>
      <c r="AE23" s="14"/>
    </row>
    <row r="24" spans="1:3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14"/>
      <c r="AD24" s="14"/>
      <c r="AE24" s="14"/>
    </row>
    <row r="25" spans="1:3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4"/>
      <c r="AD25" s="14"/>
      <c r="AE25" s="14"/>
    </row>
    <row r="26" spans="1:3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4"/>
      <c r="AD26" s="14"/>
      <c r="AE26" s="14"/>
    </row>
    <row r="27" spans="1:3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14"/>
      <c r="AD27" s="14"/>
      <c r="AE27" s="14"/>
    </row>
    <row r="28" spans="1:31" ht="14.25">
      <c r="A28" s="27"/>
      <c r="B28" s="27"/>
      <c r="C28" s="27"/>
      <c r="D28" s="27"/>
      <c r="E28" s="3"/>
      <c r="F28" s="27"/>
      <c r="G28" s="27"/>
      <c r="H28" s="27"/>
      <c r="I28" s="27"/>
      <c r="J28" s="27"/>
      <c r="K28" s="3"/>
      <c r="L28" s="27"/>
      <c r="M28" s="27"/>
      <c r="N28" s="27"/>
      <c r="O28" s="27"/>
      <c r="P28" s="27"/>
      <c r="Q28" s="3"/>
      <c r="R28" s="27"/>
      <c r="S28" s="27"/>
      <c r="T28" s="27"/>
      <c r="U28" s="27"/>
      <c r="V28" s="27"/>
      <c r="W28" s="3"/>
      <c r="X28" s="27"/>
      <c r="Y28" s="27"/>
      <c r="Z28" s="27"/>
      <c r="AA28" s="27"/>
      <c r="AB28" s="27"/>
      <c r="AC28" s="14"/>
      <c r="AD28" s="14"/>
      <c r="AE28" s="14"/>
    </row>
    <row r="29" ht="18" customHeight="1"/>
    <row r="57" spans="45:46" ht="14.25">
      <c r="AS57" s="3"/>
      <c r="AT57" s="3"/>
    </row>
    <row r="58" spans="45:46" ht="14.25">
      <c r="AS58" s="3"/>
      <c r="AT58" s="3"/>
    </row>
    <row r="59" spans="45:46" ht="14.25">
      <c r="AS59" s="3"/>
      <c r="AT59" s="3"/>
    </row>
    <row r="60" spans="45:46" ht="14.25">
      <c r="AS60" s="3"/>
      <c r="AT60" s="3"/>
    </row>
    <row r="61" spans="45:46" ht="14.25">
      <c r="AS61" s="3"/>
      <c r="AT61" s="3"/>
    </row>
    <row r="62" spans="45:46" ht="14.25">
      <c r="AS62" s="3"/>
      <c r="AT62" s="3"/>
    </row>
    <row r="63" spans="45:46" ht="17.25" customHeight="1">
      <c r="AS63" s="3"/>
      <c r="AT63" s="3"/>
    </row>
    <row r="64" spans="45:46" ht="14.25">
      <c r="AS64" s="3"/>
      <c r="AT64" s="3"/>
    </row>
    <row r="65" spans="45:46" ht="17.25" customHeight="1">
      <c r="AS65" s="3"/>
      <c r="AT65" s="3"/>
    </row>
    <row r="66" spans="45:46" ht="14.25">
      <c r="AS66" s="3"/>
      <c r="AT66" s="3"/>
    </row>
    <row r="67" spans="45:46" ht="14.25">
      <c r="AS67" s="3"/>
      <c r="AT67" s="3"/>
    </row>
    <row r="68" spans="45:46" ht="14.25">
      <c r="AS68" s="3"/>
      <c r="AT68" s="3"/>
    </row>
    <row r="69" spans="45:46" ht="14.25">
      <c r="AS69" s="3"/>
      <c r="AT69" s="3"/>
    </row>
    <row r="70" spans="45:46" ht="14.25">
      <c r="AS70" s="3"/>
      <c r="AT70" s="3"/>
    </row>
    <row r="71" spans="45:46" ht="14.25">
      <c r="AS71" s="3"/>
      <c r="AT71" s="3"/>
    </row>
    <row r="72" spans="45:46" ht="14.25">
      <c r="AS72" s="3"/>
      <c r="AT72" s="3"/>
    </row>
    <row r="73" spans="1:46" ht="15">
      <c r="A73" s="3"/>
      <c r="J73" s="3"/>
      <c r="K73" s="4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4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26"/>
      <c r="AS74" s="3"/>
      <c r="AT74" s="3"/>
    </row>
    <row r="75" spans="1:46" ht="15">
      <c r="A75" s="3"/>
      <c r="B75" s="3"/>
      <c r="C75" s="28"/>
      <c r="D75" s="28"/>
      <c r="E75" s="28"/>
      <c r="F75" s="28"/>
      <c r="G75" s="3"/>
      <c r="H75" s="3"/>
      <c r="I75" s="3"/>
      <c r="J75" s="3"/>
      <c r="K75" s="4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6.5">
      <c r="A76" s="3"/>
      <c r="B76" s="3"/>
      <c r="C76" s="28"/>
      <c r="D76" s="28"/>
      <c r="E76" s="28"/>
      <c r="F76" s="28"/>
      <c r="G76" s="3"/>
      <c r="H76" s="18"/>
      <c r="I76" s="3"/>
      <c r="J76" s="3"/>
      <c r="K76" s="4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6.5">
      <c r="A77" s="3"/>
      <c r="B77" s="3"/>
      <c r="C77" s="28"/>
      <c r="D77" s="28"/>
      <c r="E77" s="28"/>
      <c r="F77" s="28"/>
      <c r="G77" s="3"/>
      <c r="H77" s="18"/>
      <c r="I77" s="3"/>
      <c r="J77" s="3"/>
      <c r="K77" s="4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45"/>
      <c r="L78" s="3"/>
      <c r="M78" s="3"/>
      <c r="N78" s="3"/>
      <c r="O78" s="11"/>
      <c r="P78" s="11"/>
      <c r="Q78" s="1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45"/>
      <c r="L79" s="3"/>
      <c r="M79" s="3"/>
      <c r="N79" s="3"/>
      <c r="O79" s="11"/>
      <c r="P79" s="11"/>
      <c r="Q79" s="11"/>
      <c r="R79" s="11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45"/>
      <c r="L80" s="3"/>
      <c r="M80" s="3"/>
      <c r="N80" s="3"/>
      <c r="O80" s="11"/>
      <c r="P80" s="11"/>
      <c r="Q80" s="11"/>
      <c r="R80" s="11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45"/>
      <c r="L81" s="3"/>
      <c r="M81" s="3"/>
      <c r="N81" s="3"/>
      <c r="O81" s="11"/>
      <c r="P81" s="11"/>
      <c r="Q81" s="11"/>
      <c r="R81" s="11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45"/>
      <c r="L82" s="3"/>
      <c r="M82" s="3"/>
      <c r="N82" s="3"/>
      <c r="O82" s="3"/>
      <c r="P82" s="3"/>
      <c r="Q82" s="3"/>
      <c r="R82" s="11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45"/>
      <c r="L83" s="3"/>
      <c r="M83" s="3"/>
      <c r="N83" s="3"/>
      <c r="O83" s="3"/>
      <c r="P83" s="3"/>
      <c r="Q83" s="3"/>
      <c r="R83" s="11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5">
      <c r="A84" s="3"/>
      <c r="B84" s="3"/>
      <c r="C84" s="3"/>
      <c r="D84" s="3"/>
      <c r="E84" s="3"/>
      <c r="F84" s="27"/>
      <c r="G84" s="27"/>
      <c r="H84" s="27"/>
      <c r="I84" s="27"/>
      <c r="J84" s="27"/>
      <c r="K84" s="45"/>
      <c r="L84" s="3"/>
      <c r="M84" s="3"/>
      <c r="N84" s="3"/>
      <c r="O84" s="3"/>
      <c r="P84" s="3"/>
      <c r="Q84" s="3"/>
      <c r="R84" s="11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45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5">
      <c r="A86" s="3"/>
      <c r="B86" s="3"/>
      <c r="C86" s="3"/>
      <c r="D86" s="3"/>
      <c r="E86" s="3"/>
      <c r="F86" s="3"/>
      <c r="G86" s="3"/>
      <c r="H86" s="3"/>
      <c r="I86" s="3"/>
      <c r="J86" s="17"/>
      <c r="K86" s="45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45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4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11"/>
      <c r="AN88" s="3"/>
      <c r="AO88" s="3"/>
      <c r="AP88" s="3"/>
      <c r="AQ88" s="3"/>
      <c r="AR88" s="3"/>
      <c r="AS88" s="3"/>
      <c r="AT88" s="3"/>
    </row>
    <row r="89" spans="1:4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4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11"/>
      <c r="AN89" s="3"/>
      <c r="AO89" s="3"/>
      <c r="AP89" s="3"/>
      <c r="AQ89" s="3"/>
      <c r="AR89" s="3"/>
      <c r="AS89" s="3"/>
      <c r="AT89" s="3"/>
    </row>
    <row r="90" spans="1:46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11"/>
      <c r="AN90" s="3"/>
      <c r="AO90" s="3"/>
      <c r="AP90" s="3"/>
      <c r="AQ90" s="3"/>
      <c r="AR90" s="3"/>
      <c r="AS90" s="3"/>
      <c r="AT90" s="3"/>
    </row>
    <row r="91" spans="1:46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11"/>
      <c r="AN91" s="3"/>
      <c r="AO91" s="3"/>
      <c r="AP91" s="3"/>
      <c r="AQ91" s="3"/>
      <c r="AR91" s="3"/>
      <c r="AS91" s="3"/>
      <c r="AT91" s="3"/>
    </row>
    <row r="92" spans="1:46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11"/>
      <c r="AN92" s="3"/>
      <c r="AO92" s="3"/>
      <c r="AP92" s="3"/>
      <c r="AQ92" s="3"/>
      <c r="AR92" s="3"/>
      <c r="AS92" s="3"/>
      <c r="AT92" s="3"/>
    </row>
    <row r="93" spans="1:46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11"/>
      <c r="AN93" s="3"/>
      <c r="AO93" s="3"/>
      <c r="AP93" s="3"/>
      <c r="AQ93" s="3"/>
      <c r="AR93" s="3"/>
      <c r="AS93" s="3"/>
      <c r="AT93" s="3"/>
    </row>
    <row r="94" spans="1:46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28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4.25">
      <c r="A99" s="3"/>
      <c r="B99" s="3"/>
      <c r="C99" s="3"/>
      <c r="D99" s="3"/>
      <c r="E99" s="3"/>
      <c r="F99" s="28"/>
      <c r="G99" s="28"/>
      <c r="H99" s="28"/>
      <c r="I99" s="2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6.5">
      <c r="A100" s="3"/>
      <c r="B100" s="3"/>
      <c r="C100" s="3"/>
      <c r="D100" s="3"/>
      <c r="E100" s="3"/>
      <c r="F100" s="28"/>
      <c r="G100" s="28"/>
      <c r="H100" s="28"/>
      <c r="I100" s="28"/>
      <c r="J100" s="3"/>
      <c r="K100" s="18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6.5">
      <c r="A101" s="3"/>
      <c r="B101" s="3"/>
      <c r="C101" s="3"/>
      <c r="D101" s="3"/>
      <c r="E101" s="3"/>
      <c r="F101" s="28"/>
      <c r="G101" s="28"/>
      <c r="H101" s="28"/>
      <c r="I101" s="28"/>
      <c r="J101" s="3"/>
      <c r="K101" s="18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4.25">
      <c r="A103" s="3"/>
      <c r="B103" s="3"/>
      <c r="C103" s="3"/>
      <c r="D103" s="3"/>
      <c r="E103" s="3"/>
      <c r="F103" s="11"/>
      <c r="G103" s="11"/>
      <c r="H103" s="11"/>
      <c r="I103" s="11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150"/>
  <sheetViews>
    <sheetView zoomScale="75" zoomScaleNormal="75" zoomScalePageLayoutView="0" workbookViewId="0" topLeftCell="A1">
      <selection activeCell="A2" sqref="A2:D150"/>
    </sheetView>
  </sheetViews>
  <sheetFormatPr defaultColWidth="9.140625" defaultRowHeight="15"/>
  <cols>
    <col min="1" max="1" width="24.00390625" style="0" customWidth="1"/>
    <col min="2" max="2" width="17.57421875" style="0" customWidth="1"/>
    <col min="3" max="3" width="16.00390625" style="0" customWidth="1"/>
    <col min="4" max="4" width="14.00390625" style="0" customWidth="1"/>
    <col min="6" max="6" width="24.00390625" style="0" customWidth="1"/>
    <col min="9" max="9" width="10.28125" style="0" bestFit="1" customWidth="1"/>
    <col min="20" max="20" width="23.8515625" style="0" customWidth="1"/>
    <col min="27" max="27" width="12.57421875" style="0" customWidth="1"/>
    <col min="28" max="28" width="13.57421875" style="0" customWidth="1"/>
    <col min="29" max="29" width="13.00390625" style="0" customWidth="1"/>
    <col min="31" max="32" width="12.421875" style="0" customWidth="1"/>
    <col min="34" max="34" width="24.7109375" style="0" customWidth="1"/>
    <col min="35" max="35" width="15.140625" style="0" customWidth="1"/>
    <col min="36" max="36" width="13.7109375" style="0" customWidth="1"/>
    <col min="37" max="37" width="10.00390625" style="0" customWidth="1"/>
    <col min="38" max="38" width="11.00390625" style="0" customWidth="1"/>
    <col min="41" max="41" width="13.140625" style="0" customWidth="1"/>
    <col min="42" max="42" width="14.57421875" style="0" customWidth="1"/>
    <col min="43" max="43" width="11.57421875" style="0" customWidth="1"/>
    <col min="44" max="45" width="10.421875" style="0" customWidth="1"/>
    <col min="48" max="48" width="24.28125" style="0" customWidth="1"/>
    <col min="62" max="62" width="24.421875" style="0" customWidth="1"/>
    <col min="76" max="76" width="25.00390625" style="0" customWidth="1"/>
    <col min="90" max="90" width="24.421875" style="0" customWidth="1"/>
    <col min="104" max="104" width="25.140625" style="0" customWidth="1"/>
  </cols>
  <sheetData>
    <row r="1" spans="1:135" ht="16.5">
      <c r="A1" s="57" t="s">
        <v>0</v>
      </c>
      <c r="B1" s="57"/>
      <c r="C1" s="57"/>
      <c r="D1" s="57"/>
      <c r="F1" s="58" t="s">
        <v>45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T1" s="58" t="s">
        <v>52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H1" s="58" t="s">
        <v>55</v>
      </c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V1" s="58" t="s">
        <v>57</v>
      </c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J1" s="58" t="s">
        <v>72</v>
      </c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X1" s="58" t="s">
        <v>74</v>
      </c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L1" s="58" t="s">
        <v>75</v>
      </c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Z1" s="58" t="s">
        <v>77</v>
      </c>
      <c r="DA1" s="58"/>
      <c r="DB1" s="58"/>
      <c r="DC1" s="58"/>
      <c r="DD1" s="58"/>
      <c r="DE1" s="58"/>
      <c r="DG1" s="57" t="s">
        <v>71</v>
      </c>
      <c r="DH1" s="57"/>
      <c r="DI1" s="57"/>
      <c r="DJ1" s="57"/>
      <c r="DK1" s="59"/>
      <c r="DM1" s="58" t="s">
        <v>83</v>
      </c>
      <c r="DN1" s="58"/>
      <c r="DO1" s="58"/>
      <c r="DP1" s="58"/>
      <c r="DQ1" s="58"/>
      <c r="DR1" s="58"/>
      <c r="DT1" s="57" t="s">
        <v>85</v>
      </c>
      <c r="DU1" s="57"/>
      <c r="DV1" s="57"/>
      <c r="DW1" s="57"/>
      <c r="DX1" s="57"/>
      <c r="DY1" s="57"/>
      <c r="EA1" s="57" t="s">
        <v>89</v>
      </c>
      <c r="EB1" s="57"/>
      <c r="EC1" s="57"/>
      <c r="ED1" s="57"/>
      <c r="EE1" s="57"/>
    </row>
    <row r="2" spans="1:135" ht="14.25">
      <c r="A2" s="1" t="s">
        <v>44</v>
      </c>
      <c r="B2" s="1" t="s">
        <v>21</v>
      </c>
      <c r="C2" s="1" t="s">
        <v>42</v>
      </c>
      <c r="D2" s="1" t="s">
        <v>43</v>
      </c>
      <c r="F2" s="1" t="s">
        <v>44</v>
      </c>
      <c r="G2" s="1" t="str">
        <f>TEXT(20,0)</f>
        <v>20</v>
      </c>
      <c r="H2" s="1" t="str">
        <f>TEXT(30,0)</f>
        <v>30</v>
      </c>
      <c r="I2" s="1" t="str">
        <f>TEXT(40,0)</f>
        <v>40</v>
      </c>
      <c r="J2" s="1" t="str">
        <f>TEXT(50,0)</f>
        <v>50</v>
      </c>
      <c r="K2" s="1" t="str">
        <f>TEXT(60,0)</f>
        <v>60</v>
      </c>
      <c r="L2" s="1" t="str">
        <f>TEXT(70,0)</f>
        <v>70</v>
      </c>
      <c r="M2" s="1" t="str">
        <f>TEXT(80,0)</f>
        <v>80</v>
      </c>
      <c r="N2" s="1" t="str">
        <f>TEXT(90,0)</f>
        <v>90</v>
      </c>
      <c r="O2" s="1" t="str">
        <f>TEXT(100,0)</f>
        <v>100</v>
      </c>
      <c r="P2" s="1" t="str">
        <f>TEXT(120,0)</f>
        <v>120</v>
      </c>
      <c r="Q2" s="1" t="str">
        <f>TEXT(130,0)</f>
        <v>130</v>
      </c>
      <c r="R2" s="1" t="str">
        <f>TEXT(150,0)</f>
        <v>150</v>
      </c>
      <c r="T2" s="1" t="s">
        <v>44</v>
      </c>
      <c r="U2" s="1" t="str">
        <f>TEXT(20,0)</f>
        <v>20</v>
      </c>
      <c r="V2" s="1" t="str">
        <f>TEXT(30,0)</f>
        <v>30</v>
      </c>
      <c r="W2" s="1" t="str">
        <f>TEXT(40,0)</f>
        <v>40</v>
      </c>
      <c r="X2" s="1" t="str">
        <f>TEXT(50,0)</f>
        <v>50</v>
      </c>
      <c r="Y2" s="1" t="str">
        <f>TEXT(60,0)</f>
        <v>60</v>
      </c>
      <c r="Z2" s="1" t="str">
        <f>TEXT(70,0)</f>
        <v>70</v>
      </c>
      <c r="AA2" s="1" t="str">
        <f>TEXT(80,0)</f>
        <v>80</v>
      </c>
      <c r="AB2" s="1" t="str">
        <f>TEXT(90,0)</f>
        <v>90</v>
      </c>
      <c r="AC2" s="1" t="str">
        <f>TEXT(100,0)</f>
        <v>100</v>
      </c>
      <c r="AD2" s="1" t="str">
        <f>TEXT(120,0)</f>
        <v>120</v>
      </c>
      <c r="AE2" s="1" t="str">
        <f>TEXT(130,0)</f>
        <v>130</v>
      </c>
      <c r="AF2" s="1" t="str">
        <f>TEXT(150,0)</f>
        <v>150</v>
      </c>
      <c r="AH2" s="1" t="s">
        <v>44</v>
      </c>
      <c r="AI2" s="1" t="str">
        <f>TEXT(20,0)</f>
        <v>20</v>
      </c>
      <c r="AJ2" s="1" t="str">
        <f>TEXT(30,0)</f>
        <v>30</v>
      </c>
      <c r="AK2" s="1" t="str">
        <f>TEXT(40,0)</f>
        <v>40</v>
      </c>
      <c r="AL2" s="1" t="str">
        <f>TEXT(50,0)</f>
        <v>50</v>
      </c>
      <c r="AM2" s="1" t="str">
        <f>TEXT(60,0)</f>
        <v>60</v>
      </c>
      <c r="AN2" s="1" t="str">
        <f>TEXT(70,0)</f>
        <v>70</v>
      </c>
      <c r="AO2" s="1" t="str">
        <f>TEXT(80,0)</f>
        <v>80</v>
      </c>
      <c r="AP2" s="1" t="str">
        <f>TEXT(90,0)</f>
        <v>90</v>
      </c>
      <c r="AQ2" s="1" t="str">
        <f>TEXT(100,0)</f>
        <v>100</v>
      </c>
      <c r="AR2" s="1" t="str">
        <f>TEXT(120,0)</f>
        <v>120</v>
      </c>
      <c r="AS2" s="1" t="str">
        <f>TEXT(130,0)</f>
        <v>130</v>
      </c>
      <c r="AT2" s="1" t="str">
        <f>TEXT(150,0)</f>
        <v>150</v>
      </c>
      <c r="AV2" s="1" t="s">
        <v>44</v>
      </c>
      <c r="AW2" s="1" t="str">
        <f>TEXT(20,0)</f>
        <v>20</v>
      </c>
      <c r="AX2" s="1" t="str">
        <f>TEXT(30,0)</f>
        <v>30</v>
      </c>
      <c r="AY2" s="1" t="str">
        <f>TEXT(40,0)</f>
        <v>40</v>
      </c>
      <c r="AZ2" s="1" t="str">
        <f>TEXT(50,0)</f>
        <v>50</v>
      </c>
      <c r="BA2" s="1" t="str">
        <f>TEXT(60,0)</f>
        <v>60</v>
      </c>
      <c r="BB2" s="1" t="str">
        <f>TEXT(70,0)</f>
        <v>70</v>
      </c>
      <c r="BC2" s="1" t="str">
        <f>TEXT(80,0)</f>
        <v>80</v>
      </c>
      <c r="BD2" s="1" t="str">
        <f>TEXT(90,0)</f>
        <v>90</v>
      </c>
      <c r="BE2" s="1" t="str">
        <f>TEXT(100,0)</f>
        <v>100</v>
      </c>
      <c r="BF2" s="1" t="str">
        <f>TEXT(120,0)</f>
        <v>120</v>
      </c>
      <c r="BG2" s="1" t="str">
        <f>TEXT(130,0)</f>
        <v>130</v>
      </c>
      <c r="BH2" s="1" t="str">
        <f>TEXT(150,0)</f>
        <v>150</v>
      </c>
      <c r="BJ2" s="1" t="s">
        <v>44</v>
      </c>
      <c r="BK2" s="1" t="str">
        <f>TEXT(20,0)</f>
        <v>20</v>
      </c>
      <c r="BL2" s="1" t="str">
        <f>TEXT(30,0)</f>
        <v>30</v>
      </c>
      <c r="BM2" s="1" t="str">
        <f>TEXT(40,0)</f>
        <v>40</v>
      </c>
      <c r="BN2" s="1" t="str">
        <f>TEXT(50,0)</f>
        <v>50</v>
      </c>
      <c r="BO2" s="1" t="str">
        <f>TEXT(60,0)</f>
        <v>60</v>
      </c>
      <c r="BP2" s="1" t="str">
        <f>TEXT(70,0)</f>
        <v>70</v>
      </c>
      <c r="BQ2" s="1" t="str">
        <f>TEXT(80,0)</f>
        <v>80</v>
      </c>
      <c r="BR2" s="1" t="str">
        <f>TEXT(90,0)</f>
        <v>90</v>
      </c>
      <c r="BS2" s="1" t="str">
        <f>TEXT(100,0)</f>
        <v>100</v>
      </c>
      <c r="BT2" s="1" t="str">
        <f>TEXT(120,0)</f>
        <v>120</v>
      </c>
      <c r="BU2" s="1" t="str">
        <f>TEXT(130,0)</f>
        <v>130</v>
      </c>
      <c r="BV2" s="1" t="str">
        <f>TEXT(150,0)</f>
        <v>150</v>
      </c>
      <c r="BX2" s="1" t="s">
        <v>44</v>
      </c>
      <c r="BY2" s="1" t="str">
        <f>TEXT(20,0)</f>
        <v>20</v>
      </c>
      <c r="BZ2" s="1" t="str">
        <f>TEXT(30,0)</f>
        <v>30</v>
      </c>
      <c r="CA2" s="1" t="str">
        <f>TEXT(40,0)</f>
        <v>40</v>
      </c>
      <c r="CB2" s="1" t="str">
        <f>TEXT(50,0)</f>
        <v>50</v>
      </c>
      <c r="CC2" s="1" t="str">
        <f>TEXT(60,0)</f>
        <v>60</v>
      </c>
      <c r="CD2" s="1" t="str">
        <f>TEXT(70,0)</f>
        <v>70</v>
      </c>
      <c r="CE2" s="1" t="str">
        <f>TEXT(80,0)</f>
        <v>80</v>
      </c>
      <c r="CF2" s="1" t="str">
        <f>TEXT(90,0)</f>
        <v>90</v>
      </c>
      <c r="CG2" s="1" t="str">
        <f>TEXT(100,0)</f>
        <v>100</v>
      </c>
      <c r="CH2" s="1" t="str">
        <f>TEXT(120,0)</f>
        <v>120</v>
      </c>
      <c r="CI2" s="1" t="str">
        <f>TEXT(130,0)</f>
        <v>130</v>
      </c>
      <c r="CJ2" s="1" t="str">
        <f>TEXT(150,0)</f>
        <v>150</v>
      </c>
      <c r="CL2" s="1" t="s">
        <v>44</v>
      </c>
      <c r="CM2" s="1" t="str">
        <f>TEXT(20,0)</f>
        <v>20</v>
      </c>
      <c r="CN2" s="1" t="str">
        <f>TEXT(30,0)</f>
        <v>30</v>
      </c>
      <c r="CO2" s="1" t="str">
        <f>TEXT(40,0)</f>
        <v>40</v>
      </c>
      <c r="CP2" s="1" t="str">
        <f>TEXT(50,0)</f>
        <v>50</v>
      </c>
      <c r="CQ2" s="1" t="str">
        <f>TEXT(60,0)</f>
        <v>60</v>
      </c>
      <c r="CR2" s="1" t="str">
        <f>TEXT(70,0)</f>
        <v>70</v>
      </c>
      <c r="CS2" s="1" t="str">
        <f>TEXT(80,0)</f>
        <v>80</v>
      </c>
      <c r="CT2" s="1" t="str">
        <f>TEXT(90,0)</f>
        <v>90</v>
      </c>
      <c r="CU2" s="1" t="str">
        <f>TEXT(100,0)</f>
        <v>100</v>
      </c>
      <c r="CV2" s="1" t="str">
        <f>TEXT(120,0)</f>
        <v>120</v>
      </c>
      <c r="CW2" s="1" t="str">
        <f>TEXT(130,0)</f>
        <v>130</v>
      </c>
      <c r="CX2" s="1" t="str">
        <f>TEXT(150,0)</f>
        <v>150</v>
      </c>
      <c r="CZ2" s="1" t="s">
        <v>44</v>
      </c>
      <c r="DA2" s="1" t="s">
        <v>78</v>
      </c>
      <c r="DB2" s="1" t="s">
        <v>79</v>
      </c>
      <c r="DC2" s="1" t="s">
        <v>80</v>
      </c>
      <c r="DD2" s="1" t="s">
        <v>81</v>
      </c>
      <c r="DE2" s="1" t="s">
        <v>82</v>
      </c>
      <c r="DG2" s="1" t="s">
        <v>59</v>
      </c>
      <c r="DH2" s="1" t="str">
        <f>TEXT(0,0)</f>
        <v>0</v>
      </c>
      <c r="DI2" s="1" t="str">
        <f>TEXT(50,0)</f>
        <v>50</v>
      </c>
      <c r="DJ2" s="1" t="str">
        <f>TEXT(100,0)</f>
        <v>100</v>
      </c>
      <c r="DK2" s="42" t="str">
        <f>TEXT(200,0)</f>
        <v>200</v>
      </c>
      <c r="DM2" s="7" t="s">
        <v>47</v>
      </c>
      <c r="DN2" s="7" t="s">
        <v>46</v>
      </c>
      <c r="DO2" s="7" t="s">
        <v>56</v>
      </c>
      <c r="DP2" s="7" t="s">
        <v>53</v>
      </c>
      <c r="DQ2" s="7" t="s">
        <v>58</v>
      </c>
      <c r="DR2" s="7" t="s">
        <v>84</v>
      </c>
      <c r="DT2" s="1" t="s">
        <v>86</v>
      </c>
      <c r="DU2" s="1" t="s">
        <v>88</v>
      </c>
      <c r="DV2" s="1" t="s">
        <v>47</v>
      </c>
      <c r="DW2" s="1" t="s">
        <v>46</v>
      </c>
      <c r="DX2" s="1" t="s">
        <v>53</v>
      </c>
      <c r="DY2" s="1" t="s">
        <v>87</v>
      </c>
      <c r="EA2" s="1" t="s">
        <v>47</v>
      </c>
      <c r="EB2" s="1" t="s">
        <v>88</v>
      </c>
      <c r="EC2" s="1" t="s">
        <v>46</v>
      </c>
      <c r="ED2" s="1" t="s">
        <v>53</v>
      </c>
      <c r="EE2" s="1" t="s">
        <v>87</v>
      </c>
    </row>
    <row r="3" spans="1:135" ht="16.5">
      <c r="A3" s="1" t="s">
        <v>24</v>
      </c>
      <c r="B3" s="1" t="s">
        <v>22</v>
      </c>
      <c r="C3" s="1">
        <v>58.08</v>
      </c>
      <c r="D3" s="1">
        <v>56</v>
      </c>
      <c r="F3" s="1" t="s">
        <v>3</v>
      </c>
      <c r="G3" s="1">
        <v>660</v>
      </c>
      <c r="H3" s="1">
        <v>650</v>
      </c>
      <c r="I3" s="1">
        <v>641</v>
      </c>
      <c r="J3" s="1">
        <v>631</v>
      </c>
      <c r="K3" s="1">
        <v>622</v>
      </c>
      <c r="L3" s="1">
        <v>612</v>
      </c>
      <c r="M3" s="1">
        <v>602</v>
      </c>
      <c r="N3" s="1">
        <v>592</v>
      </c>
      <c r="O3" s="1">
        <v>581</v>
      </c>
      <c r="P3" s="1">
        <v>559</v>
      </c>
      <c r="Q3" s="1">
        <v>548</v>
      </c>
      <c r="R3" s="1">
        <v>526</v>
      </c>
      <c r="T3" s="1" t="s">
        <v>3</v>
      </c>
      <c r="U3" s="1">
        <v>0.32</v>
      </c>
      <c r="V3" s="1">
        <v>0.29</v>
      </c>
      <c r="W3" s="1">
        <v>0.264</v>
      </c>
      <c r="X3" s="1">
        <v>0.241</v>
      </c>
      <c r="Y3" s="1">
        <v>0.221</v>
      </c>
      <c r="Z3" s="1">
        <v>0.206</v>
      </c>
      <c r="AA3" s="1">
        <v>0.19</v>
      </c>
      <c r="AB3" s="1">
        <v>0.174</v>
      </c>
      <c r="AC3" s="1">
        <v>0.158</v>
      </c>
      <c r="AD3" s="1">
        <v>0.132</v>
      </c>
      <c r="AE3" s="1">
        <v>0.119</v>
      </c>
      <c r="AF3" s="1">
        <v>0.093</v>
      </c>
      <c r="AH3" s="1" t="s">
        <v>3</v>
      </c>
      <c r="AI3" s="1">
        <v>2009</v>
      </c>
      <c r="AJ3" s="1">
        <v>2081</v>
      </c>
      <c r="AK3" s="1">
        <v>2153</v>
      </c>
      <c r="AL3" s="1">
        <v>2225</v>
      </c>
      <c r="AM3" s="1">
        <v>2296</v>
      </c>
      <c r="AN3" s="1">
        <v>2368</v>
      </c>
      <c r="AO3" s="1">
        <v>2440</v>
      </c>
      <c r="AP3" s="1">
        <v>2512</v>
      </c>
      <c r="AQ3" s="1">
        <v>2583</v>
      </c>
      <c r="AR3" s="1">
        <v>2727</v>
      </c>
      <c r="AS3" s="1">
        <v>2799</v>
      </c>
      <c r="AT3" s="1">
        <v>2942</v>
      </c>
      <c r="AV3" s="1" t="s">
        <v>3</v>
      </c>
      <c r="AW3" s="1">
        <v>0.137</v>
      </c>
      <c r="AX3" s="1">
        <v>0.137</v>
      </c>
      <c r="AY3" s="1">
        <v>0.137</v>
      </c>
      <c r="AZ3" s="1">
        <v>0.137</v>
      </c>
      <c r="BA3" s="1">
        <v>0.137</v>
      </c>
      <c r="BB3" s="1">
        <v>0.137</v>
      </c>
      <c r="BC3" s="1">
        <v>0.137</v>
      </c>
      <c r="BD3" s="1">
        <v>0.137</v>
      </c>
      <c r="BE3" s="1">
        <v>0.137</v>
      </c>
      <c r="BF3" s="1">
        <v>0.137</v>
      </c>
      <c r="BG3" s="1">
        <v>0.137</v>
      </c>
      <c r="BH3" s="1">
        <v>0.137</v>
      </c>
      <c r="BJ3" s="1" t="s">
        <v>3</v>
      </c>
      <c r="BK3" s="1">
        <v>370</v>
      </c>
      <c r="BL3" s="1">
        <v>363</v>
      </c>
      <c r="BM3" s="1">
        <v>356</v>
      </c>
      <c r="BN3" s="1">
        <v>349</v>
      </c>
      <c r="BO3" s="1">
        <v>342</v>
      </c>
      <c r="BP3" s="1">
        <v>334</v>
      </c>
      <c r="BQ3" s="1">
        <v>326</v>
      </c>
      <c r="BR3" s="1">
        <v>318</v>
      </c>
      <c r="BS3" s="1">
        <v>309</v>
      </c>
      <c r="BT3" s="1">
        <v>290</v>
      </c>
      <c r="BU3" s="1">
        <v>280</v>
      </c>
      <c r="BV3" s="1">
        <v>258</v>
      </c>
      <c r="BX3" s="1" t="s">
        <v>3</v>
      </c>
      <c r="BY3" s="1">
        <v>120</v>
      </c>
      <c r="BZ3" s="1">
        <v>186</v>
      </c>
      <c r="CA3" s="1">
        <v>278</v>
      </c>
      <c r="CB3" s="1">
        <v>403</v>
      </c>
      <c r="CC3" s="1">
        <v>570</v>
      </c>
      <c r="CD3" s="1">
        <v>787</v>
      </c>
      <c r="CE3" s="1">
        <v>1064</v>
      </c>
      <c r="CF3" s="1">
        <v>1410</v>
      </c>
      <c r="CG3" s="1">
        <v>1838</v>
      </c>
      <c r="CH3" s="1">
        <v>2981</v>
      </c>
      <c r="CI3" s="1">
        <v>3719</v>
      </c>
      <c r="CJ3" s="1">
        <v>5587</v>
      </c>
      <c r="CL3" s="1" t="s">
        <v>3</v>
      </c>
      <c r="CM3" s="1">
        <v>18.4</v>
      </c>
      <c r="CN3" s="1">
        <v>17.4</v>
      </c>
      <c r="CO3" s="1">
        <v>16.3</v>
      </c>
      <c r="CP3" s="1">
        <v>15.3</v>
      </c>
      <c r="CQ3" s="1">
        <v>14.2</v>
      </c>
      <c r="CR3" s="1">
        <v>13.2</v>
      </c>
      <c r="CS3" s="1">
        <v>12.1</v>
      </c>
      <c r="CT3" s="1">
        <v>11.1</v>
      </c>
      <c r="CU3" s="1">
        <v>10</v>
      </c>
      <c r="CV3" s="1">
        <v>7.9</v>
      </c>
      <c r="CW3" s="1">
        <v>6.9</v>
      </c>
      <c r="CX3" s="1">
        <v>5.8</v>
      </c>
      <c r="CZ3" s="1" t="s">
        <v>3</v>
      </c>
      <c r="DA3" s="1">
        <v>15.8366</v>
      </c>
      <c r="DB3" s="1">
        <v>2697.55</v>
      </c>
      <c r="DC3" s="1">
        <v>-48.78</v>
      </c>
      <c r="DD3" s="1">
        <v>-28</v>
      </c>
      <c r="DE3" s="1">
        <v>97</v>
      </c>
      <c r="DG3" s="1" t="s">
        <v>60</v>
      </c>
      <c r="DH3" s="1">
        <v>0.0233</v>
      </c>
      <c r="DI3" s="1">
        <v>0.0267</v>
      </c>
      <c r="DJ3" s="1">
        <v>0.0314</v>
      </c>
      <c r="DK3" s="42">
        <v>0.0384</v>
      </c>
      <c r="DM3" s="7" t="str">
        <f>TEXT(10,0)</f>
        <v>10</v>
      </c>
      <c r="DN3" s="1">
        <v>1000</v>
      </c>
      <c r="DO3" s="1">
        <v>4.19</v>
      </c>
      <c r="DP3" s="1">
        <v>1.31</v>
      </c>
      <c r="DQ3" s="1">
        <v>57.5</v>
      </c>
      <c r="DR3" s="1">
        <v>9.52</v>
      </c>
      <c r="DT3" s="1" t="str">
        <f>TEXT(1.2,"0,0")</f>
        <v>1,2</v>
      </c>
      <c r="DU3" s="1">
        <v>0.1177</v>
      </c>
      <c r="DV3" s="1">
        <v>104.2</v>
      </c>
      <c r="DW3" s="1">
        <v>0.687</v>
      </c>
      <c r="DX3" s="1">
        <v>0.0125</v>
      </c>
      <c r="DY3" s="1">
        <v>2249</v>
      </c>
      <c r="EA3" s="1" t="str">
        <f>TEXT(100,0)</f>
        <v>100</v>
      </c>
      <c r="EB3" s="1">
        <v>0.1013</v>
      </c>
      <c r="EC3" s="1">
        <v>0.597</v>
      </c>
      <c r="ED3" s="1">
        <v>0.0123</v>
      </c>
      <c r="EE3" s="1">
        <v>2260</v>
      </c>
    </row>
    <row r="4" spans="1:135" ht="16.5">
      <c r="A4" s="1" t="s">
        <v>1</v>
      </c>
      <c r="B4" s="1" t="s">
        <v>23</v>
      </c>
      <c r="C4" s="1">
        <v>78.11</v>
      </c>
      <c r="D4" s="1">
        <v>80.2</v>
      </c>
      <c r="F4" s="1" t="s">
        <v>4</v>
      </c>
      <c r="G4" s="1">
        <v>681</v>
      </c>
      <c r="H4" s="1">
        <v>672</v>
      </c>
      <c r="I4" s="1">
        <v>663</v>
      </c>
      <c r="J4" s="1">
        <v>654</v>
      </c>
      <c r="K4" s="1">
        <v>645</v>
      </c>
      <c r="L4" s="1">
        <v>638</v>
      </c>
      <c r="M4" s="1">
        <v>627</v>
      </c>
      <c r="N4" s="1">
        <v>618</v>
      </c>
      <c r="O4" s="1">
        <v>607</v>
      </c>
      <c r="P4" s="1">
        <v>588</v>
      </c>
      <c r="Q4" s="1">
        <v>578</v>
      </c>
      <c r="R4" s="1">
        <v>558</v>
      </c>
      <c r="T4" s="1" t="s">
        <v>4</v>
      </c>
      <c r="U4" s="1">
        <v>0.45</v>
      </c>
      <c r="V4" s="1">
        <v>0.41</v>
      </c>
      <c r="W4" s="1">
        <v>0.37</v>
      </c>
      <c r="X4" s="1">
        <v>0.32</v>
      </c>
      <c r="Y4" s="1">
        <v>0.29</v>
      </c>
      <c r="Z4" s="1">
        <v>0.27</v>
      </c>
      <c r="AA4" s="1">
        <v>0.24</v>
      </c>
      <c r="AB4" s="1">
        <v>0.22</v>
      </c>
      <c r="AC4" s="1">
        <v>0.21</v>
      </c>
      <c r="AD4" s="1">
        <v>0.18</v>
      </c>
      <c r="AE4" s="1">
        <v>0.17</v>
      </c>
      <c r="AF4" s="1">
        <v>0.14</v>
      </c>
      <c r="AH4" s="1" t="s">
        <v>4</v>
      </c>
      <c r="AI4" s="1">
        <v>1988</v>
      </c>
      <c r="AJ4" s="1">
        <v>2058</v>
      </c>
      <c r="AK4" s="1">
        <v>2126</v>
      </c>
      <c r="AL4" s="1">
        <v>2195</v>
      </c>
      <c r="AM4" s="1">
        <v>2264</v>
      </c>
      <c r="AN4" s="1">
        <v>2332</v>
      </c>
      <c r="AO4" s="1">
        <v>2401</v>
      </c>
      <c r="AP4" s="1">
        <v>2470</v>
      </c>
      <c r="AQ4" s="1">
        <v>2539</v>
      </c>
      <c r="AR4" s="1">
        <v>2676</v>
      </c>
      <c r="AS4" s="1">
        <v>2745</v>
      </c>
      <c r="AT4" s="1">
        <v>2882</v>
      </c>
      <c r="AV4" s="1" t="s">
        <v>4</v>
      </c>
      <c r="AW4" s="1">
        <v>0.126</v>
      </c>
      <c r="AX4" s="1">
        <v>0.123</v>
      </c>
      <c r="AY4" s="1">
        <v>0.12</v>
      </c>
      <c r="AZ4" s="1">
        <v>0.117</v>
      </c>
      <c r="BA4" s="1">
        <v>0.114</v>
      </c>
      <c r="BB4" s="1">
        <v>0.111</v>
      </c>
      <c r="BC4" s="1">
        <v>0.108</v>
      </c>
      <c r="BD4" s="1">
        <v>0.105</v>
      </c>
      <c r="BE4" s="1">
        <v>0.102</v>
      </c>
      <c r="BF4" s="1">
        <v>0.098</v>
      </c>
      <c r="BG4" s="1">
        <v>0.093</v>
      </c>
      <c r="BH4" s="1">
        <v>0.087</v>
      </c>
      <c r="BJ4" s="1" t="s">
        <v>4</v>
      </c>
      <c r="BK4" s="1">
        <v>366</v>
      </c>
      <c r="BL4" s="1">
        <v>361</v>
      </c>
      <c r="BM4" s="1">
        <v>35</v>
      </c>
      <c r="BN4" s="1">
        <v>349</v>
      </c>
      <c r="BO4" s="1">
        <v>343</v>
      </c>
      <c r="BP4" s="1">
        <v>336</v>
      </c>
      <c r="BQ4" s="1">
        <v>330</v>
      </c>
      <c r="BR4" s="1">
        <v>323</v>
      </c>
      <c r="BS4" s="1">
        <v>316</v>
      </c>
      <c r="BT4" s="1">
        <v>301</v>
      </c>
      <c r="BU4" s="1">
        <v>293</v>
      </c>
      <c r="BV4" s="1">
        <v>276</v>
      </c>
      <c r="BX4" s="1" t="s">
        <v>4</v>
      </c>
      <c r="BY4" s="1">
        <v>35</v>
      </c>
      <c r="BZ4" s="1">
        <v>58</v>
      </c>
      <c r="CA4" s="1">
        <v>92</v>
      </c>
      <c r="CB4" s="1">
        <v>141</v>
      </c>
      <c r="CC4" s="1">
        <v>209</v>
      </c>
      <c r="CD4" s="1">
        <v>302</v>
      </c>
      <c r="CE4" s="1">
        <v>426</v>
      </c>
      <c r="CF4" s="1">
        <v>587</v>
      </c>
      <c r="CG4" s="1">
        <v>792</v>
      </c>
      <c r="CH4" s="1">
        <v>1369</v>
      </c>
      <c r="CI4" s="1">
        <v>1757</v>
      </c>
      <c r="CJ4" s="1">
        <v>2779</v>
      </c>
      <c r="CL4" s="1" t="s">
        <v>4</v>
      </c>
      <c r="CM4" s="1">
        <v>20.1</v>
      </c>
      <c r="CN4" s="1">
        <v>19.1</v>
      </c>
      <c r="CO4" s="1">
        <v>18.1</v>
      </c>
      <c r="CP4" s="1">
        <v>17</v>
      </c>
      <c r="CQ4" s="1">
        <v>16.1</v>
      </c>
      <c r="CR4" s="1">
        <v>15.1</v>
      </c>
      <c r="CS4" s="1">
        <v>14</v>
      </c>
      <c r="CT4" s="1">
        <v>13</v>
      </c>
      <c r="CU4" s="1">
        <v>12</v>
      </c>
      <c r="CV4" s="1">
        <v>9.9</v>
      </c>
      <c r="CW4" s="1">
        <v>8.9</v>
      </c>
      <c r="CX4" s="1">
        <v>7.4</v>
      </c>
      <c r="CZ4" s="1" t="s">
        <v>4</v>
      </c>
      <c r="DA4" s="1">
        <v>15.8737</v>
      </c>
      <c r="DB4" s="1">
        <v>2911.32</v>
      </c>
      <c r="DC4" s="1">
        <v>-56.51</v>
      </c>
      <c r="DD4" s="1">
        <v>-3</v>
      </c>
      <c r="DE4" s="1">
        <v>127</v>
      </c>
      <c r="DG4" s="1" t="s">
        <v>61</v>
      </c>
      <c r="DH4" s="1">
        <v>0.0209</v>
      </c>
      <c r="DI4" s="1">
        <v>0.0256</v>
      </c>
      <c r="DJ4" s="1">
        <v>0.0314</v>
      </c>
      <c r="DK4" s="42">
        <v>0.0314</v>
      </c>
      <c r="DM4" s="7" t="str">
        <f>TEXT(15,0)</f>
        <v>15</v>
      </c>
      <c r="DN4" s="1">
        <v>999</v>
      </c>
      <c r="DO4" s="1">
        <v>4.19</v>
      </c>
      <c r="DP4" s="1">
        <v>1.155</v>
      </c>
      <c r="DQ4" s="1">
        <v>58.7</v>
      </c>
      <c r="DR4" s="1">
        <v>8.24</v>
      </c>
      <c r="DT4" s="1" t="str">
        <f>TEXT(DT3+0.2,"0,0")</f>
        <v>1,4</v>
      </c>
      <c r="DU4" s="1">
        <v>0.1373</v>
      </c>
      <c r="DV4" s="1">
        <v>108.7</v>
      </c>
      <c r="DW4" s="1">
        <v>0.793</v>
      </c>
      <c r="DX4" s="1">
        <v>0.0127</v>
      </c>
      <c r="DY4" s="1">
        <v>2237</v>
      </c>
      <c r="EA4" s="1" t="str">
        <f>TEXT(EA3+5,0)</f>
        <v>105</v>
      </c>
      <c r="EB4" s="1">
        <v>0.1209</v>
      </c>
      <c r="EC4" s="1">
        <v>0.704</v>
      </c>
      <c r="ED4" s="1">
        <v>0.0125</v>
      </c>
      <c r="EE4" s="1">
        <v>2248</v>
      </c>
    </row>
    <row r="5" spans="1:135" ht="16.5">
      <c r="A5" s="1" t="s">
        <v>2</v>
      </c>
      <c r="B5" s="1" t="s">
        <v>25</v>
      </c>
      <c r="C5" s="1">
        <v>74.12</v>
      </c>
      <c r="D5" s="1">
        <v>117.7</v>
      </c>
      <c r="F5" s="1" t="s">
        <v>11</v>
      </c>
      <c r="G5" s="1">
        <v>702</v>
      </c>
      <c r="H5" s="1">
        <v>694</v>
      </c>
      <c r="I5" s="1">
        <v>686</v>
      </c>
      <c r="J5" s="1">
        <v>677</v>
      </c>
      <c r="K5" s="1">
        <v>669</v>
      </c>
      <c r="L5" s="1">
        <v>661</v>
      </c>
      <c r="M5" s="1">
        <v>653</v>
      </c>
      <c r="N5" s="1">
        <v>644</v>
      </c>
      <c r="O5" s="1">
        <v>635</v>
      </c>
      <c r="P5" s="1">
        <v>617</v>
      </c>
      <c r="Q5" s="1">
        <v>608</v>
      </c>
      <c r="R5" s="1">
        <v>590</v>
      </c>
      <c r="T5" s="1" t="s">
        <v>11</v>
      </c>
      <c r="U5" s="1">
        <v>0.54</v>
      </c>
      <c r="V5" s="1">
        <v>0.479</v>
      </c>
      <c r="W5" s="1">
        <v>0.428</v>
      </c>
      <c r="X5" s="1">
        <v>0.386</v>
      </c>
      <c r="Y5" s="1">
        <v>0.35</v>
      </c>
      <c r="Z5" s="1">
        <v>0.321</v>
      </c>
      <c r="AA5" s="1">
        <v>0.291</v>
      </c>
      <c r="AB5" s="1">
        <v>0.268</v>
      </c>
      <c r="AC5" s="1">
        <v>0.245</v>
      </c>
      <c r="AD5" s="1">
        <v>0.208</v>
      </c>
      <c r="AE5" s="1">
        <v>0.19</v>
      </c>
      <c r="AF5" s="1">
        <v>0.172</v>
      </c>
      <c r="AH5" s="1" t="s">
        <v>11</v>
      </c>
      <c r="AI5" s="1">
        <v>1860</v>
      </c>
      <c r="AJ5" s="1">
        <v>1925</v>
      </c>
      <c r="AK5" s="1">
        <v>1991</v>
      </c>
      <c r="AL5" s="1">
        <v>2056</v>
      </c>
      <c r="AM5" s="1">
        <v>2121</v>
      </c>
      <c r="AN5" s="1">
        <v>2186</v>
      </c>
      <c r="AO5" s="1">
        <v>2252</v>
      </c>
      <c r="AP5" s="1">
        <v>2317</v>
      </c>
      <c r="AQ5" s="1">
        <v>2382</v>
      </c>
      <c r="AR5" s="1">
        <v>2513</v>
      </c>
      <c r="AS5" s="1">
        <v>2578</v>
      </c>
      <c r="AT5" s="1">
        <v>2708</v>
      </c>
      <c r="AV5" s="1" t="s">
        <v>11</v>
      </c>
      <c r="AW5" s="1">
        <v>0.152</v>
      </c>
      <c r="AX5" s="1">
        <v>0.151</v>
      </c>
      <c r="AY5" s="1">
        <v>0.15</v>
      </c>
      <c r="AZ5" s="1">
        <v>0.149</v>
      </c>
      <c r="BA5" s="1">
        <v>0.148</v>
      </c>
      <c r="BB5" s="1">
        <v>0.147</v>
      </c>
      <c r="BC5" s="1">
        <v>0.146</v>
      </c>
      <c r="BD5" s="1">
        <v>0.146</v>
      </c>
      <c r="BE5" s="1">
        <v>0.145</v>
      </c>
      <c r="BF5" s="1">
        <v>0.144</v>
      </c>
      <c r="BG5" s="1">
        <v>0.143</v>
      </c>
      <c r="BH5" s="1">
        <v>0.141</v>
      </c>
      <c r="BJ5" s="1" t="s">
        <v>11</v>
      </c>
      <c r="BK5" s="1">
        <v>363</v>
      </c>
      <c r="BL5" s="1">
        <v>358</v>
      </c>
      <c r="BM5" s="1">
        <v>353</v>
      </c>
      <c r="BN5" s="1">
        <v>347</v>
      </c>
      <c r="BO5" s="1">
        <v>342</v>
      </c>
      <c r="BP5" s="1">
        <v>336</v>
      </c>
      <c r="BQ5" s="1">
        <v>331</v>
      </c>
      <c r="BR5" s="1">
        <v>325</v>
      </c>
      <c r="BS5" s="1">
        <v>319</v>
      </c>
      <c r="BT5" s="1">
        <v>306</v>
      </c>
      <c r="BU5" s="1">
        <v>299</v>
      </c>
      <c r="BV5" s="1">
        <v>285</v>
      </c>
      <c r="BX5" s="1" t="s">
        <v>11</v>
      </c>
      <c r="BY5" s="1">
        <v>10.4</v>
      </c>
      <c r="BZ5" s="1">
        <v>18.3</v>
      </c>
      <c r="CA5" s="1">
        <v>30.9</v>
      </c>
      <c r="CB5" s="1">
        <v>50</v>
      </c>
      <c r="CC5" s="1">
        <v>78</v>
      </c>
      <c r="CD5" s="1">
        <v>118</v>
      </c>
      <c r="CE5" s="1">
        <v>174</v>
      </c>
      <c r="CF5" s="1">
        <v>250</v>
      </c>
      <c r="CG5" s="1">
        <v>350</v>
      </c>
      <c r="CH5" s="1">
        <v>645</v>
      </c>
      <c r="CI5" s="1">
        <v>853</v>
      </c>
      <c r="CJ5" s="1">
        <v>1422</v>
      </c>
      <c r="CL5" s="1" t="s">
        <v>11</v>
      </c>
      <c r="CM5" s="1">
        <v>21.8</v>
      </c>
      <c r="CN5" s="1">
        <v>20.8</v>
      </c>
      <c r="CO5" s="1">
        <v>19.8</v>
      </c>
      <c r="CP5" s="1">
        <v>18.8</v>
      </c>
      <c r="CQ5" s="1">
        <v>17.9</v>
      </c>
      <c r="CR5" s="1">
        <v>16.9</v>
      </c>
      <c r="CS5" s="1">
        <v>15.9</v>
      </c>
      <c r="CT5" s="1">
        <v>14.9</v>
      </c>
      <c r="CU5" s="1">
        <v>13.9</v>
      </c>
      <c r="CV5" s="1">
        <v>11.9</v>
      </c>
      <c r="CW5" s="1">
        <v>10.9</v>
      </c>
      <c r="CX5" s="1">
        <v>8.9</v>
      </c>
      <c r="CZ5" s="1" t="s">
        <v>11</v>
      </c>
      <c r="DA5" s="1">
        <v>15.9426</v>
      </c>
      <c r="DB5" s="1">
        <v>3120.29</v>
      </c>
      <c r="DC5" s="1">
        <v>-63.63</v>
      </c>
      <c r="DD5" s="1">
        <v>19</v>
      </c>
      <c r="DE5" s="1">
        <v>152</v>
      </c>
      <c r="DG5" s="1" t="s">
        <v>62</v>
      </c>
      <c r="DH5" s="1">
        <v>0.1628</v>
      </c>
      <c r="DI5" s="1">
        <v>0.1861</v>
      </c>
      <c r="DJ5" s="1">
        <v>0.221</v>
      </c>
      <c r="DK5" s="42">
        <v>0.2559</v>
      </c>
      <c r="DM5" s="7" t="str">
        <f>TEXT(20,0)</f>
        <v>20</v>
      </c>
      <c r="DN5" s="1">
        <v>998</v>
      </c>
      <c r="DO5" s="1">
        <v>4.18</v>
      </c>
      <c r="DP5" s="1">
        <v>1</v>
      </c>
      <c r="DQ5" s="1">
        <v>59.9</v>
      </c>
      <c r="DR5" s="1">
        <v>7.02</v>
      </c>
      <c r="DT5" s="1" t="str">
        <f>TEXT(DT4+0.2,"0,0")</f>
        <v>1,6</v>
      </c>
      <c r="DU5" s="1">
        <v>0.157</v>
      </c>
      <c r="DV5" s="1">
        <v>112.7</v>
      </c>
      <c r="DW5" s="1">
        <v>0.898</v>
      </c>
      <c r="DX5" s="1">
        <v>0.0128</v>
      </c>
      <c r="DY5" s="1">
        <v>2227</v>
      </c>
      <c r="EA5" s="1" t="str">
        <f aca="true" t="shared" si="0" ref="EA5:EA12">TEXT(EA4+5,0)</f>
        <v>110</v>
      </c>
      <c r="EB5" s="1">
        <v>0.1433</v>
      </c>
      <c r="EC5" s="1">
        <v>0.825</v>
      </c>
      <c r="ED5" s="1">
        <v>0.0127</v>
      </c>
      <c r="EE5" s="1">
        <v>2234</v>
      </c>
    </row>
    <row r="6" spans="1:135" ht="16.5">
      <c r="A6" s="1" t="s">
        <v>3</v>
      </c>
      <c r="B6" s="1" t="s">
        <v>172</v>
      </c>
      <c r="C6" s="1">
        <v>86.18</v>
      </c>
      <c r="D6" s="1">
        <v>68.7</v>
      </c>
      <c r="F6" s="1" t="s">
        <v>12</v>
      </c>
      <c r="G6" s="1">
        <v>639</v>
      </c>
      <c r="H6" s="1">
        <v>628</v>
      </c>
      <c r="I6" s="1">
        <v>619</v>
      </c>
      <c r="J6" s="1">
        <v>608</v>
      </c>
      <c r="K6" s="1">
        <v>599</v>
      </c>
      <c r="L6" s="1">
        <v>586</v>
      </c>
      <c r="M6" s="1">
        <v>578</v>
      </c>
      <c r="N6" s="1">
        <v>566</v>
      </c>
      <c r="O6" s="1">
        <v>555</v>
      </c>
      <c r="P6" s="1">
        <v>530</v>
      </c>
      <c r="Q6" s="1">
        <v>518</v>
      </c>
      <c r="R6" s="1">
        <v>494</v>
      </c>
      <c r="T6" s="1" t="s">
        <v>12</v>
      </c>
      <c r="U6" s="1">
        <v>0.25</v>
      </c>
      <c r="V6" s="1">
        <v>0.23</v>
      </c>
      <c r="W6" s="1">
        <v>0.21</v>
      </c>
      <c r="X6" s="1">
        <v>0.19</v>
      </c>
      <c r="Y6" s="1">
        <v>0.18</v>
      </c>
      <c r="Z6" s="1">
        <v>0.17</v>
      </c>
      <c r="AA6" s="1">
        <v>0.155</v>
      </c>
      <c r="AB6" s="1">
        <v>0.14</v>
      </c>
      <c r="AC6" s="1">
        <v>0.13</v>
      </c>
      <c r="AD6" s="1">
        <v>0.115</v>
      </c>
      <c r="AE6" s="1">
        <v>0.11</v>
      </c>
      <c r="AF6" s="1">
        <v>0.09</v>
      </c>
      <c r="AH6" s="1" t="s">
        <v>12</v>
      </c>
      <c r="AI6" s="1">
        <v>2043</v>
      </c>
      <c r="AJ6" s="1">
        <v>2120</v>
      </c>
      <c r="AK6" s="1">
        <v>2196</v>
      </c>
      <c r="AL6" s="1">
        <v>2273</v>
      </c>
      <c r="AM6" s="1">
        <v>2349</v>
      </c>
      <c r="AN6" s="1">
        <v>2426</v>
      </c>
      <c r="AO6" s="1">
        <v>2503</v>
      </c>
      <c r="AP6" s="1">
        <v>2579</v>
      </c>
      <c r="AQ6" s="1">
        <v>2656</v>
      </c>
      <c r="AR6" s="1">
        <v>2809</v>
      </c>
      <c r="AS6" s="1">
        <v>2885</v>
      </c>
      <c r="AT6" s="1">
        <v>3039</v>
      </c>
      <c r="AV6" s="1" t="s">
        <v>12</v>
      </c>
      <c r="AW6" s="1">
        <v>0.116</v>
      </c>
      <c r="AX6" s="1">
        <v>0.114</v>
      </c>
      <c r="AY6" s="1">
        <v>0.112</v>
      </c>
      <c r="AZ6" s="1">
        <v>0.109</v>
      </c>
      <c r="BA6" s="1">
        <v>0.107</v>
      </c>
      <c r="BB6" s="1">
        <v>0.105</v>
      </c>
      <c r="BC6" s="1">
        <v>0.102</v>
      </c>
      <c r="BD6" s="1">
        <v>0.1</v>
      </c>
      <c r="BE6" s="1">
        <v>0.098</v>
      </c>
      <c r="BF6" s="1">
        <v>0.093</v>
      </c>
      <c r="BG6" s="1">
        <v>0.091</v>
      </c>
      <c r="BH6" s="1">
        <v>0.087</v>
      </c>
      <c r="BJ6" s="1" t="s">
        <v>12</v>
      </c>
      <c r="BK6" s="1">
        <v>371</v>
      </c>
      <c r="BL6" s="1">
        <v>363</v>
      </c>
      <c r="BM6" s="1">
        <v>355</v>
      </c>
      <c r="BN6" s="1">
        <v>346</v>
      </c>
      <c r="BO6" s="1">
        <v>337</v>
      </c>
      <c r="BP6" s="1">
        <v>327</v>
      </c>
      <c r="BQ6" s="1">
        <v>317</v>
      </c>
      <c r="BR6" s="1">
        <v>306</v>
      </c>
      <c r="BS6" s="1">
        <v>295</v>
      </c>
      <c r="BT6" s="1">
        <v>270</v>
      </c>
      <c r="BU6" s="1">
        <v>257</v>
      </c>
      <c r="BV6" s="1">
        <v>224</v>
      </c>
      <c r="BX6" s="1" t="s">
        <v>12</v>
      </c>
      <c r="BY6" s="1">
        <v>422</v>
      </c>
      <c r="BZ6" s="1">
        <v>612</v>
      </c>
      <c r="CA6" s="1">
        <v>864</v>
      </c>
      <c r="CB6" s="1">
        <v>1191</v>
      </c>
      <c r="CC6" s="1">
        <v>1605</v>
      </c>
      <c r="CD6" s="1">
        <v>2121</v>
      </c>
      <c r="CE6" s="1">
        <v>2754</v>
      </c>
      <c r="CF6" s="1">
        <v>3518</v>
      </c>
      <c r="CG6" s="1">
        <v>4429</v>
      </c>
      <c r="CH6" s="1">
        <v>6750</v>
      </c>
      <c r="CI6" s="1">
        <v>8189</v>
      </c>
      <c r="CJ6" s="1">
        <v>11693</v>
      </c>
      <c r="CL6" s="1" t="s">
        <v>12</v>
      </c>
      <c r="CM6" s="1">
        <v>16.7</v>
      </c>
      <c r="CN6" s="1">
        <v>15.7</v>
      </c>
      <c r="CO6" s="1">
        <v>14.5</v>
      </c>
      <c r="CP6" s="1">
        <v>13.5</v>
      </c>
      <c r="CQ6" s="1">
        <v>12.3</v>
      </c>
      <c r="CR6" s="1">
        <v>11.3</v>
      </c>
      <c r="CS6" s="1">
        <v>10.2</v>
      </c>
      <c r="CT6" s="1">
        <v>9.2</v>
      </c>
      <c r="CU6" s="1">
        <v>8</v>
      </c>
      <c r="CV6" s="1">
        <v>5.9</v>
      </c>
      <c r="CW6" s="1">
        <v>4.9</v>
      </c>
      <c r="CX6" s="1">
        <v>4.2</v>
      </c>
      <c r="CZ6" s="1" t="s">
        <v>12</v>
      </c>
      <c r="DA6" s="1">
        <v>15.8333</v>
      </c>
      <c r="DB6" s="1">
        <v>2477.07</v>
      </c>
      <c r="DC6" s="1">
        <v>-39.94</v>
      </c>
      <c r="DD6" s="1">
        <v>-53</v>
      </c>
      <c r="DE6" s="1">
        <v>47</v>
      </c>
      <c r="DG6" s="1" t="s">
        <v>63</v>
      </c>
      <c r="DH6" s="1">
        <v>0.0163</v>
      </c>
      <c r="DI6" s="1">
        <v>0.0198</v>
      </c>
      <c r="DJ6" s="1">
        <v>0.0244</v>
      </c>
      <c r="DK6" s="42">
        <v>0.0326</v>
      </c>
      <c r="DM6" s="7" t="str">
        <f>TEXT(25,0)</f>
        <v>25</v>
      </c>
      <c r="DN6" s="1">
        <v>997</v>
      </c>
      <c r="DO6" s="1">
        <v>4.18</v>
      </c>
      <c r="DP6" s="1">
        <v>0.902</v>
      </c>
      <c r="DQ6" s="1">
        <v>60.9</v>
      </c>
      <c r="DR6" s="1">
        <v>6.19</v>
      </c>
      <c r="DT6" s="1" t="str">
        <f>TEXT(DT5+0.2,"0,0")</f>
        <v>1,8</v>
      </c>
      <c r="DU6" s="1">
        <v>0.1766</v>
      </c>
      <c r="DV6" s="1">
        <v>116.3</v>
      </c>
      <c r="DW6" s="1">
        <v>1.003</v>
      </c>
      <c r="DX6" s="1">
        <v>0.013</v>
      </c>
      <c r="DY6" s="1">
        <v>2217</v>
      </c>
      <c r="EA6" s="1" t="str">
        <f t="shared" si="0"/>
        <v>115</v>
      </c>
      <c r="EB6" s="1">
        <v>0.1691</v>
      </c>
      <c r="EC6" s="1">
        <v>0.964</v>
      </c>
      <c r="ED6" s="1">
        <v>0.0129</v>
      </c>
      <c r="EE6" s="1">
        <v>2221</v>
      </c>
    </row>
    <row r="7" spans="1:135" ht="16.5">
      <c r="A7" s="1" t="s">
        <v>4</v>
      </c>
      <c r="B7" s="1" t="s">
        <v>26</v>
      </c>
      <c r="C7" s="1">
        <v>100.2</v>
      </c>
      <c r="D7" s="1">
        <v>98.4</v>
      </c>
      <c r="F7" s="1" t="s">
        <v>1</v>
      </c>
      <c r="G7" s="1">
        <v>879</v>
      </c>
      <c r="H7" s="1">
        <v>869</v>
      </c>
      <c r="I7" s="1">
        <v>858</v>
      </c>
      <c r="J7" s="1">
        <v>847</v>
      </c>
      <c r="K7" s="1">
        <v>836</v>
      </c>
      <c r="L7" s="1">
        <v>826</v>
      </c>
      <c r="M7" s="1">
        <v>815</v>
      </c>
      <c r="N7" s="7">
        <v>804</v>
      </c>
      <c r="O7" s="1">
        <v>793</v>
      </c>
      <c r="P7" s="1">
        <v>769</v>
      </c>
      <c r="Q7" s="1">
        <v>757</v>
      </c>
      <c r="R7" s="1">
        <v>733</v>
      </c>
      <c r="T7" s="1" t="s">
        <v>1</v>
      </c>
      <c r="U7" s="1">
        <v>0.65</v>
      </c>
      <c r="V7" s="1">
        <v>0.56</v>
      </c>
      <c r="W7" s="1">
        <v>0.492</v>
      </c>
      <c r="X7" s="1">
        <v>0.436</v>
      </c>
      <c r="Y7" s="1">
        <v>0.39</v>
      </c>
      <c r="Z7" s="1">
        <v>0.353</v>
      </c>
      <c r="AA7" s="1">
        <v>0.316</v>
      </c>
      <c r="AB7" s="7">
        <v>0.289</v>
      </c>
      <c r="AC7" s="1">
        <v>0.261</v>
      </c>
      <c r="AD7" s="1">
        <v>0.219</v>
      </c>
      <c r="AE7" s="1">
        <v>0.198</v>
      </c>
      <c r="AF7" s="1">
        <v>0.156</v>
      </c>
      <c r="AH7" s="1" t="s">
        <v>1</v>
      </c>
      <c r="AI7" s="1">
        <v>1730</v>
      </c>
      <c r="AJ7" s="1">
        <v>1779</v>
      </c>
      <c r="AK7" s="1">
        <v>1827</v>
      </c>
      <c r="AL7" s="1">
        <v>1877</v>
      </c>
      <c r="AM7" s="1">
        <v>1927</v>
      </c>
      <c r="AN7" s="1">
        <v>1979</v>
      </c>
      <c r="AO7" s="1">
        <v>2024</v>
      </c>
      <c r="AP7" s="7">
        <v>2076</v>
      </c>
      <c r="AQ7" s="1">
        <v>2120</v>
      </c>
      <c r="AR7" s="1">
        <v>2179</v>
      </c>
      <c r="AS7" s="1">
        <v>2209</v>
      </c>
      <c r="AT7" s="1">
        <v>2269</v>
      </c>
      <c r="AV7" s="1" t="s">
        <v>1</v>
      </c>
      <c r="AW7" s="1">
        <v>0.147</v>
      </c>
      <c r="AX7" s="1">
        <v>0.144</v>
      </c>
      <c r="AY7" s="1">
        <v>0.141</v>
      </c>
      <c r="AZ7" s="1">
        <v>0.138</v>
      </c>
      <c r="BA7" s="1">
        <v>0.136</v>
      </c>
      <c r="BB7" s="1">
        <v>0.133</v>
      </c>
      <c r="BC7" s="1">
        <v>0.13</v>
      </c>
      <c r="BD7" s="7">
        <v>0.128</v>
      </c>
      <c r="BE7" s="1">
        <v>0.126</v>
      </c>
      <c r="BF7" s="1">
        <v>0.121</v>
      </c>
      <c r="BG7" s="1">
        <v>0.118</v>
      </c>
      <c r="BH7" s="1">
        <v>0.113</v>
      </c>
      <c r="BJ7" s="1" t="s">
        <v>1</v>
      </c>
      <c r="BK7" s="1">
        <v>436</v>
      </c>
      <c r="BL7" s="1">
        <v>430</v>
      </c>
      <c r="BM7" s="1">
        <v>423</v>
      </c>
      <c r="BN7" s="1">
        <v>416</v>
      </c>
      <c r="BO7" s="1">
        <v>409</v>
      </c>
      <c r="BP7" s="1">
        <v>402</v>
      </c>
      <c r="BQ7" s="1">
        <v>395</v>
      </c>
      <c r="BR7" s="7">
        <v>387</v>
      </c>
      <c r="BS7" s="1">
        <v>379</v>
      </c>
      <c r="BT7" s="1">
        <v>363</v>
      </c>
      <c r="BU7" s="1">
        <v>355</v>
      </c>
      <c r="BV7" s="1">
        <v>339</v>
      </c>
      <c r="BX7" s="1" t="s">
        <v>1</v>
      </c>
      <c r="BY7" s="1">
        <v>74.7</v>
      </c>
      <c r="BZ7" s="1">
        <v>118</v>
      </c>
      <c r="CA7" s="1">
        <v>181</v>
      </c>
      <c r="CB7" s="1">
        <v>269</v>
      </c>
      <c r="CC7" s="1">
        <v>389</v>
      </c>
      <c r="CD7" s="1">
        <v>547</v>
      </c>
      <c r="CE7" s="1">
        <v>754</v>
      </c>
      <c r="CF7" s="7">
        <v>1016</v>
      </c>
      <c r="CG7" s="1">
        <v>1344</v>
      </c>
      <c r="CH7" s="1">
        <v>2238</v>
      </c>
      <c r="CI7" s="1">
        <v>2825</v>
      </c>
      <c r="CJ7" s="1">
        <v>4347</v>
      </c>
      <c r="CL7" s="1" t="s">
        <v>1</v>
      </c>
      <c r="CM7" s="1">
        <v>29</v>
      </c>
      <c r="CN7" s="1">
        <v>27.7</v>
      </c>
      <c r="CO7" s="1">
        <v>26.3</v>
      </c>
      <c r="CP7" s="1">
        <v>25</v>
      </c>
      <c r="CQ7" s="1">
        <v>23.7</v>
      </c>
      <c r="CR7" s="1">
        <v>22.5</v>
      </c>
      <c r="CS7" s="1">
        <v>21.3</v>
      </c>
      <c r="CT7" s="7">
        <v>20</v>
      </c>
      <c r="CU7" s="1">
        <v>18.8</v>
      </c>
      <c r="CV7" s="1">
        <v>16.4</v>
      </c>
      <c r="CW7" s="1">
        <v>15.2</v>
      </c>
      <c r="CX7" s="1">
        <v>13</v>
      </c>
      <c r="CZ7" s="1" t="s">
        <v>1</v>
      </c>
      <c r="DA7" s="1">
        <v>15.9008</v>
      </c>
      <c r="DB7" s="1">
        <v>2788.51</v>
      </c>
      <c r="DC7" s="1">
        <v>-52.36</v>
      </c>
      <c r="DD7" s="1">
        <v>7</v>
      </c>
      <c r="DE7" s="1">
        <v>104</v>
      </c>
      <c r="DG7" s="1" t="s">
        <v>64</v>
      </c>
      <c r="DH7" s="1">
        <v>0.0244</v>
      </c>
      <c r="DI7" s="1">
        <v>0.0279</v>
      </c>
      <c r="DJ7" s="1">
        <v>0.0326</v>
      </c>
      <c r="DK7" s="42">
        <v>0.0395</v>
      </c>
      <c r="DM7" s="7" t="str">
        <f>TEXT(30,0)</f>
        <v>30</v>
      </c>
      <c r="DN7" s="7">
        <v>996</v>
      </c>
      <c r="DO7" s="1">
        <v>4.18</v>
      </c>
      <c r="DP7" s="1">
        <v>0.804</v>
      </c>
      <c r="DQ7" s="1">
        <v>61.8</v>
      </c>
      <c r="DR7" s="1">
        <v>5.42</v>
      </c>
      <c r="DT7" s="1" t="str">
        <f>TEXT(DT6+0.2,"0,0")</f>
        <v>2,0</v>
      </c>
      <c r="DU7" s="1">
        <v>0.1962</v>
      </c>
      <c r="DV7" s="1">
        <v>119.6</v>
      </c>
      <c r="DW7" s="1">
        <v>1.107</v>
      </c>
      <c r="DX7" s="1">
        <v>0.0131</v>
      </c>
      <c r="DY7" s="1">
        <v>2208</v>
      </c>
      <c r="EA7" s="1" t="str">
        <f t="shared" si="0"/>
        <v>120</v>
      </c>
      <c r="EB7" s="1">
        <v>0.1987</v>
      </c>
      <c r="EC7" s="1">
        <v>1.12</v>
      </c>
      <c r="ED7" s="1">
        <v>0.0131</v>
      </c>
      <c r="EE7" s="1">
        <v>2207</v>
      </c>
    </row>
    <row r="8" spans="1:135" ht="16.5">
      <c r="A8" s="1" t="s">
        <v>5</v>
      </c>
      <c r="B8" s="1" t="s">
        <v>27</v>
      </c>
      <c r="C8" s="1">
        <v>98.97</v>
      </c>
      <c r="D8" s="1">
        <v>83.7</v>
      </c>
      <c r="F8" s="1" t="s">
        <v>8</v>
      </c>
      <c r="G8" s="1">
        <v>865</v>
      </c>
      <c r="H8" s="1">
        <v>856</v>
      </c>
      <c r="I8" s="1">
        <v>847</v>
      </c>
      <c r="J8" s="1">
        <v>839</v>
      </c>
      <c r="K8" s="1">
        <v>831</v>
      </c>
      <c r="L8" s="1">
        <v>822</v>
      </c>
      <c r="M8" s="1">
        <v>813</v>
      </c>
      <c r="N8" s="1">
        <v>805</v>
      </c>
      <c r="O8" s="1">
        <v>796</v>
      </c>
      <c r="P8" s="1">
        <v>778</v>
      </c>
      <c r="Q8" s="1">
        <v>769</v>
      </c>
      <c r="R8" s="1">
        <v>751</v>
      </c>
      <c r="T8" s="1" t="s">
        <v>8</v>
      </c>
      <c r="U8" s="1">
        <v>0.61</v>
      </c>
      <c r="V8" s="1">
        <v>0.56</v>
      </c>
      <c r="W8" s="1">
        <v>0.5</v>
      </c>
      <c r="X8" s="1">
        <v>0.46</v>
      </c>
      <c r="Y8" s="1">
        <v>0.43</v>
      </c>
      <c r="Z8" s="1">
        <v>0.39</v>
      </c>
      <c r="AA8" s="1">
        <v>0.35</v>
      </c>
      <c r="AB8" s="1">
        <v>0.3</v>
      </c>
      <c r="AC8" s="1">
        <v>0.29</v>
      </c>
      <c r="AD8" s="1">
        <v>0.25</v>
      </c>
      <c r="AE8" s="1">
        <v>0.23</v>
      </c>
      <c r="AF8" s="1">
        <v>0.2</v>
      </c>
      <c r="AH8" s="1" t="s">
        <v>8</v>
      </c>
      <c r="AI8" s="1">
        <v>1676</v>
      </c>
      <c r="AJ8" s="1">
        <v>1718</v>
      </c>
      <c r="AK8" s="1">
        <v>1760</v>
      </c>
      <c r="AL8" s="1">
        <v>1802</v>
      </c>
      <c r="AM8" s="1">
        <v>1844</v>
      </c>
      <c r="AN8" s="1">
        <v>1886</v>
      </c>
      <c r="AO8" s="1">
        <v>1927</v>
      </c>
      <c r="AP8" s="1">
        <v>1969</v>
      </c>
      <c r="AQ8" s="1">
        <v>2011</v>
      </c>
      <c r="AR8" s="1">
        <v>2082</v>
      </c>
      <c r="AS8" s="1">
        <v>2124</v>
      </c>
      <c r="AT8" s="1">
        <v>2263</v>
      </c>
      <c r="AV8" s="1" t="s">
        <v>8</v>
      </c>
      <c r="AW8" s="1">
        <v>0.133</v>
      </c>
      <c r="AX8" s="1">
        <v>0.13</v>
      </c>
      <c r="AY8" s="1">
        <v>0.128</v>
      </c>
      <c r="AZ8" s="1">
        <v>0.128</v>
      </c>
      <c r="BA8" s="1">
        <v>0.124</v>
      </c>
      <c r="BB8" s="1">
        <v>0.122</v>
      </c>
      <c r="BC8" s="1">
        <v>0.12</v>
      </c>
      <c r="BD8" s="1">
        <v>0.118</v>
      </c>
      <c r="BE8" s="1">
        <v>0.116</v>
      </c>
      <c r="BF8" s="1">
        <v>0.113</v>
      </c>
      <c r="BG8" s="1">
        <v>0.111</v>
      </c>
      <c r="BH8" s="1">
        <v>0.108</v>
      </c>
      <c r="BJ8" s="1" t="s">
        <v>8</v>
      </c>
      <c r="BK8" s="1">
        <v>408</v>
      </c>
      <c r="BL8" s="1">
        <v>403</v>
      </c>
      <c r="BM8" s="1">
        <v>399</v>
      </c>
      <c r="BN8" s="1">
        <v>394</v>
      </c>
      <c r="BO8" s="1">
        <v>388</v>
      </c>
      <c r="BP8" s="1">
        <v>383</v>
      </c>
      <c r="BQ8" s="1">
        <v>378</v>
      </c>
      <c r="BR8" s="1">
        <v>372</v>
      </c>
      <c r="BS8" s="1">
        <v>367</v>
      </c>
      <c r="BT8" s="1">
        <v>361</v>
      </c>
      <c r="BU8" s="1">
        <v>349</v>
      </c>
      <c r="BV8" s="1">
        <v>336</v>
      </c>
      <c r="BX8" s="1" t="s">
        <v>8</v>
      </c>
      <c r="BY8" s="1">
        <v>6.1</v>
      </c>
      <c r="BZ8" s="1">
        <v>11</v>
      </c>
      <c r="CA8" s="1">
        <v>18.8</v>
      </c>
      <c r="CB8" s="1">
        <v>30.9</v>
      </c>
      <c r="CC8" s="1">
        <v>49.1</v>
      </c>
      <c r="CD8" s="1">
        <v>75.4</v>
      </c>
      <c r="CE8" s="1">
        <v>113</v>
      </c>
      <c r="CF8" s="1">
        <v>164</v>
      </c>
      <c r="CG8" s="1">
        <v>232</v>
      </c>
      <c r="CH8" s="1">
        <v>440</v>
      </c>
      <c r="CI8" s="1">
        <v>589</v>
      </c>
      <c r="CJ8" s="1">
        <v>1006</v>
      </c>
      <c r="CL8" s="1" t="s">
        <v>8</v>
      </c>
      <c r="CM8" s="1">
        <v>28</v>
      </c>
      <c r="CN8" s="1">
        <v>27.9</v>
      </c>
      <c r="CO8" s="1">
        <v>26.7</v>
      </c>
      <c r="CP8" s="1">
        <v>25.6</v>
      </c>
      <c r="CQ8" s="1">
        <v>24.7</v>
      </c>
      <c r="CR8" s="1">
        <v>23.5</v>
      </c>
      <c r="CS8" s="1">
        <v>22.5</v>
      </c>
      <c r="CT8" s="1">
        <v>21.2</v>
      </c>
      <c r="CU8" s="1">
        <v>20.4</v>
      </c>
      <c r="CV8" s="1">
        <v>18.2</v>
      </c>
      <c r="CW8" s="1">
        <v>17.2</v>
      </c>
      <c r="CX8" s="1">
        <v>15.5</v>
      </c>
      <c r="CZ8" s="1" t="s">
        <v>8</v>
      </c>
      <c r="DA8" s="1">
        <v>16.133</v>
      </c>
      <c r="DB8" s="1">
        <v>3366.99</v>
      </c>
      <c r="DC8" s="1">
        <v>-58.04</v>
      </c>
      <c r="DD8" s="1">
        <v>27</v>
      </c>
      <c r="DE8" s="1">
        <v>167</v>
      </c>
      <c r="DG8" s="1" t="s">
        <v>65</v>
      </c>
      <c r="DH8" s="1">
        <v>0.0244</v>
      </c>
      <c r="DI8" s="1">
        <v>0.0291</v>
      </c>
      <c r="DJ8" s="1">
        <v>0.0326</v>
      </c>
      <c r="DK8" s="42">
        <v>0.0407</v>
      </c>
      <c r="DM8" s="7" t="str">
        <f>TEXT(35,0)</f>
        <v>35</v>
      </c>
      <c r="DN8" s="1">
        <v>994</v>
      </c>
      <c r="DO8" s="1">
        <v>4.18</v>
      </c>
      <c r="DP8" s="1">
        <v>0.731</v>
      </c>
      <c r="DQ8" s="1">
        <v>62.6</v>
      </c>
      <c r="DR8" s="1">
        <v>4.88</v>
      </c>
      <c r="DT8" s="1" t="str">
        <f>TEXT(DT7+1,"0,0")</f>
        <v>3,0</v>
      </c>
      <c r="DU8" s="1">
        <v>0.2943</v>
      </c>
      <c r="DV8" s="1">
        <v>132.9</v>
      </c>
      <c r="DW8" s="1">
        <v>1.618</v>
      </c>
      <c r="DX8" s="1">
        <v>0.0136</v>
      </c>
      <c r="DY8" s="1">
        <v>2171</v>
      </c>
      <c r="EA8" s="1" t="str">
        <f t="shared" si="0"/>
        <v>125</v>
      </c>
      <c r="EB8" s="1">
        <v>0.2322</v>
      </c>
      <c r="EC8" s="1">
        <v>1.296</v>
      </c>
      <c r="ED8" s="1">
        <v>0.013</v>
      </c>
      <c r="EE8" s="1">
        <v>2194</v>
      </c>
    </row>
    <row r="9" spans="1:135" ht="16.5">
      <c r="A9" s="1" t="s">
        <v>6</v>
      </c>
      <c r="B9" s="1" t="s">
        <v>25</v>
      </c>
      <c r="C9" s="1">
        <v>74.12</v>
      </c>
      <c r="D9" s="1">
        <v>34.5</v>
      </c>
      <c r="F9" s="1" t="s">
        <v>14</v>
      </c>
      <c r="G9" s="1">
        <v>866</v>
      </c>
      <c r="H9" s="1">
        <v>856</v>
      </c>
      <c r="I9" s="1">
        <v>847</v>
      </c>
      <c r="J9" s="1">
        <v>838</v>
      </c>
      <c r="K9" s="1">
        <v>828</v>
      </c>
      <c r="L9" s="1">
        <v>818</v>
      </c>
      <c r="M9" s="1">
        <v>808</v>
      </c>
      <c r="N9" s="1">
        <v>798</v>
      </c>
      <c r="O9" s="1">
        <v>788</v>
      </c>
      <c r="P9" s="1">
        <v>766</v>
      </c>
      <c r="Q9" s="1">
        <v>755</v>
      </c>
      <c r="R9" s="1">
        <v>733</v>
      </c>
      <c r="T9" s="1" t="s">
        <v>14</v>
      </c>
      <c r="U9" s="1">
        <v>0.586</v>
      </c>
      <c r="V9" s="1">
        <v>0.522</v>
      </c>
      <c r="W9" s="1">
        <v>0.466</v>
      </c>
      <c r="X9" s="1">
        <v>0.42</v>
      </c>
      <c r="Y9" s="1">
        <v>0.381</v>
      </c>
      <c r="Z9" s="1">
        <v>0.35</v>
      </c>
      <c r="AA9" s="1">
        <v>0.319</v>
      </c>
      <c r="AB9" s="1">
        <v>0.295</v>
      </c>
      <c r="AC9" s="1">
        <v>0.271</v>
      </c>
      <c r="AD9" s="1">
        <v>0.231</v>
      </c>
      <c r="AE9" s="1">
        <v>0.211</v>
      </c>
      <c r="AF9" s="1">
        <v>0.171</v>
      </c>
      <c r="AH9" s="1" t="s">
        <v>14</v>
      </c>
      <c r="AI9" s="1">
        <v>1705</v>
      </c>
      <c r="AJ9" s="1">
        <v>1751</v>
      </c>
      <c r="AK9" s="1">
        <v>1796</v>
      </c>
      <c r="AL9" s="1">
        <v>1843</v>
      </c>
      <c r="AM9" s="1">
        <v>1890</v>
      </c>
      <c r="AN9" s="1">
        <v>1936</v>
      </c>
      <c r="AO9" s="1">
        <v>1982</v>
      </c>
      <c r="AP9" s="1">
        <v>2026</v>
      </c>
      <c r="AQ9" s="1">
        <v>2070</v>
      </c>
      <c r="AR9" s="1">
        <v>2120</v>
      </c>
      <c r="AS9" s="1">
        <v>2145</v>
      </c>
      <c r="AT9" s="1">
        <v>2195</v>
      </c>
      <c r="AV9" s="1" t="s">
        <v>14</v>
      </c>
      <c r="AW9" s="1">
        <v>0.136</v>
      </c>
      <c r="AX9" s="1">
        <v>0.133</v>
      </c>
      <c r="AY9" s="1">
        <v>0.131</v>
      </c>
      <c r="AZ9" s="1">
        <v>0.13</v>
      </c>
      <c r="BA9" s="1">
        <v>0.128</v>
      </c>
      <c r="BB9" s="1">
        <v>0.125</v>
      </c>
      <c r="BC9" s="1">
        <v>0.123</v>
      </c>
      <c r="BD9" s="1">
        <v>0.121</v>
      </c>
      <c r="BE9" s="1">
        <v>0.119</v>
      </c>
      <c r="BF9" s="1">
        <v>0.114</v>
      </c>
      <c r="BG9" s="1">
        <v>0.111</v>
      </c>
      <c r="BH9" s="1">
        <v>0.106</v>
      </c>
      <c r="BJ9" s="1" t="s">
        <v>14</v>
      </c>
      <c r="BK9" s="1">
        <v>408</v>
      </c>
      <c r="BL9" s="1">
        <v>403</v>
      </c>
      <c r="BM9" s="1">
        <v>398</v>
      </c>
      <c r="BN9" s="1">
        <v>393</v>
      </c>
      <c r="BO9" s="1">
        <v>389</v>
      </c>
      <c r="BP9" s="1">
        <v>384</v>
      </c>
      <c r="BQ9" s="1">
        <v>379</v>
      </c>
      <c r="BR9" s="1">
        <v>374</v>
      </c>
      <c r="BS9" s="1">
        <v>369</v>
      </c>
      <c r="BT9" s="1">
        <v>356</v>
      </c>
      <c r="BU9" s="1">
        <v>349</v>
      </c>
      <c r="BV9" s="1">
        <v>336</v>
      </c>
      <c r="BX9" s="1" t="s">
        <v>14</v>
      </c>
      <c r="BY9" s="1">
        <v>25.5</v>
      </c>
      <c r="BZ9" s="1">
        <v>39.5</v>
      </c>
      <c r="CA9" s="1">
        <v>64</v>
      </c>
      <c r="CB9" s="1">
        <v>98</v>
      </c>
      <c r="CC9" s="1">
        <v>147</v>
      </c>
      <c r="CD9" s="1">
        <v>204</v>
      </c>
      <c r="CE9" s="1">
        <v>299</v>
      </c>
      <c r="CF9" s="1">
        <v>408</v>
      </c>
      <c r="CG9" s="1">
        <v>571</v>
      </c>
      <c r="CH9" s="1">
        <v>973</v>
      </c>
      <c r="CI9" s="1">
        <v>1350</v>
      </c>
      <c r="CJ9" s="1">
        <v>2058</v>
      </c>
      <c r="CL9" s="1" t="s">
        <v>14</v>
      </c>
      <c r="CM9" s="1">
        <v>28.5</v>
      </c>
      <c r="CN9" s="1">
        <v>27.4</v>
      </c>
      <c r="CO9" s="1">
        <v>26.2</v>
      </c>
      <c r="CP9" s="1">
        <v>25</v>
      </c>
      <c r="CQ9" s="1">
        <v>23.8</v>
      </c>
      <c r="CR9" s="1">
        <v>22.6</v>
      </c>
      <c r="CS9" s="1">
        <v>21.5</v>
      </c>
      <c r="CT9" s="1">
        <v>20.4</v>
      </c>
      <c r="CU9" s="1">
        <v>19.4</v>
      </c>
      <c r="CV9" s="1">
        <v>17.3</v>
      </c>
      <c r="CW9" s="1">
        <v>16.2</v>
      </c>
      <c r="CX9" s="1">
        <v>14.1</v>
      </c>
      <c r="CZ9" s="1" t="s">
        <v>14</v>
      </c>
      <c r="DA9" s="1">
        <v>16.0137</v>
      </c>
      <c r="DB9" s="1">
        <v>3096.52</v>
      </c>
      <c r="DC9" s="1">
        <v>-53.67</v>
      </c>
      <c r="DD9" s="1">
        <v>7</v>
      </c>
      <c r="DE9" s="1">
        <v>137</v>
      </c>
      <c r="DG9" s="1" t="s">
        <v>66</v>
      </c>
      <c r="DH9" s="1">
        <v>0.0302</v>
      </c>
      <c r="DI9" s="1">
        <v>0.0361</v>
      </c>
      <c r="DJ9" s="1">
        <v>0.0465</v>
      </c>
      <c r="DK9" s="42">
        <v>0.0465</v>
      </c>
      <c r="DM9" s="7" t="str">
        <f>TEXT(40,0)</f>
        <v>40</v>
      </c>
      <c r="DN9" s="1">
        <v>992</v>
      </c>
      <c r="DO9" s="1">
        <v>4.18</v>
      </c>
      <c r="DP9" s="1">
        <v>0.657</v>
      </c>
      <c r="DQ9" s="1">
        <v>63.4</v>
      </c>
      <c r="DR9" s="1">
        <v>4.31</v>
      </c>
      <c r="DT9" s="1" t="str">
        <f aca="true" t="shared" si="1" ref="DT9:DT17">TEXT(DT8+1,"0,0")</f>
        <v>4,0</v>
      </c>
      <c r="DU9" s="1">
        <v>0.3924</v>
      </c>
      <c r="DV9" s="1">
        <v>142.9</v>
      </c>
      <c r="DW9" s="1">
        <v>2.12</v>
      </c>
      <c r="DX9" s="1">
        <v>0.014</v>
      </c>
      <c r="DY9" s="1">
        <v>2141</v>
      </c>
      <c r="EA9" s="1" t="str">
        <f t="shared" si="0"/>
        <v>130</v>
      </c>
      <c r="EB9" s="1">
        <v>0.2703</v>
      </c>
      <c r="EC9" s="1">
        <v>1.494</v>
      </c>
      <c r="ED9" s="1">
        <v>0.0135</v>
      </c>
      <c r="EE9" s="1">
        <v>2179</v>
      </c>
    </row>
    <row r="10" spans="1:135" ht="16.5">
      <c r="A10" s="1" t="s">
        <v>7</v>
      </c>
      <c r="B10" s="1" t="s">
        <v>28</v>
      </c>
      <c r="C10" s="1">
        <v>60.09</v>
      </c>
      <c r="D10" s="1">
        <v>82.4</v>
      </c>
      <c r="F10" s="1" t="s">
        <v>16</v>
      </c>
      <c r="G10" s="1">
        <v>1107</v>
      </c>
      <c r="H10" s="1">
        <v>1096</v>
      </c>
      <c r="I10" s="1">
        <v>1085</v>
      </c>
      <c r="J10" s="1">
        <v>1075</v>
      </c>
      <c r="K10" s="1">
        <v>1065</v>
      </c>
      <c r="L10" s="1">
        <v>1053</v>
      </c>
      <c r="M10" s="1">
        <v>1041</v>
      </c>
      <c r="N10" s="1">
        <v>1031</v>
      </c>
      <c r="O10" s="1">
        <v>1021</v>
      </c>
      <c r="P10" s="1">
        <v>995</v>
      </c>
      <c r="Q10" s="1">
        <v>982</v>
      </c>
      <c r="R10" s="1">
        <v>956</v>
      </c>
      <c r="T10" s="1" t="s">
        <v>16</v>
      </c>
      <c r="U10" s="1">
        <v>0.8</v>
      </c>
      <c r="V10" s="1">
        <v>0.71</v>
      </c>
      <c r="W10" s="1">
        <v>0.64</v>
      </c>
      <c r="X10" s="1">
        <v>0.57</v>
      </c>
      <c r="Y10" s="1">
        <v>0.52</v>
      </c>
      <c r="Z10" s="1">
        <v>0.478</v>
      </c>
      <c r="AA10" s="1">
        <v>0.435</v>
      </c>
      <c r="AB10" s="1">
        <v>0.403</v>
      </c>
      <c r="AC10" s="1">
        <v>0.37</v>
      </c>
      <c r="AD10" s="1">
        <v>0.32</v>
      </c>
      <c r="AE10" s="1">
        <v>0.295</v>
      </c>
      <c r="AF10" s="1">
        <v>0.245</v>
      </c>
      <c r="AH10" s="1" t="s">
        <v>16</v>
      </c>
      <c r="AI10" s="1">
        <v>1320</v>
      </c>
      <c r="AJ10" s="1">
        <v>1352</v>
      </c>
      <c r="AK10" s="1">
        <v>1383</v>
      </c>
      <c r="AL10" s="1">
        <v>1415</v>
      </c>
      <c r="AM10" s="1">
        <v>1446</v>
      </c>
      <c r="AN10" s="1">
        <v>1477</v>
      </c>
      <c r="AO10" s="1">
        <v>1508</v>
      </c>
      <c r="AP10" s="1">
        <v>1542</v>
      </c>
      <c r="AQ10" s="1">
        <v>1575</v>
      </c>
      <c r="AR10" s="1">
        <v>1638</v>
      </c>
      <c r="AS10" s="1">
        <v>1670</v>
      </c>
      <c r="AT10" s="1">
        <v>1733</v>
      </c>
      <c r="AV10" s="1" t="s">
        <v>16</v>
      </c>
      <c r="AW10" s="1">
        <v>0.129</v>
      </c>
      <c r="AX10" s="1">
        <v>0.127</v>
      </c>
      <c r="AY10" s="1">
        <v>0.126</v>
      </c>
      <c r="AZ10" s="1">
        <v>0.124</v>
      </c>
      <c r="BA10" s="1">
        <v>0.121</v>
      </c>
      <c r="BB10" s="1">
        <v>0.118</v>
      </c>
      <c r="BC10" s="1">
        <v>0.116</v>
      </c>
      <c r="BD10" s="1">
        <v>0.114</v>
      </c>
      <c r="BE10" s="1">
        <v>0.113</v>
      </c>
      <c r="BF10" s="1">
        <v>0.109</v>
      </c>
      <c r="BG10" s="1">
        <v>0.107</v>
      </c>
      <c r="BH10" s="1">
        <v>0.103</v>
      </c>
      <c r="BJ10" s="1" t="s">
        <v>16</v>
      </c>
      <c r="BK10" s="1">
        <v>370</v>
      </c>
      <c r="BL10" s="1">
        <v>366</v>
      </c>
      <c r="BM10" s="1">
        <v>362</v>
      </c>
      <c r="BN10" s="1">
        <v>358</v>
      </c>
      <c r="BO10" s="1">
        <v>354</v>
      </c>
      <c r="BP10" s="1">
        <v>350</v>
      </c>
      <c r="BQ10" s="1">
        <v>347</v>
      </c>
      <c r="BR10" s="1">
        <v>342</v>
      </c>
      <c r="BS10" s="1">
        <v>338</v>
      </c>
      <c r="BT10" s="1">
        <v>330</v>
      </c>
      <c r="BU10" s="1">
        <v>326</v>
      </c>
      <c r="BV10" s="1">
        <v>318</v>
      </c>
      <c r="BX10" s="1" t="s">
        <v>16</v>
      </c>
      <c r="BY10" s="1">
        <v>8.8</v>
      </c>
      <c r="BZ10" s="1">
        <v>15.5</v>
      </c>
      <c r="CA10" s="1">
        <v>26</v>
      </c>
      <c r="CB10" s="1">
        <v>42</v>
      </c>
      <c r="CC10" s="1">
        <v>65.5</v>
      </c>
      <c r="CD10" s="1">
        <v>97.9</v>
      </c>
      <c r="CE10" s="1">
        <v>145</v>
      </c>
      <c r="CF10" s="1">
        <v>208</v>
      </c>
      <c r="CG10" s="1">
        <v>293</v>
      </c>
      <c r="CH10" s="1">
        <v>543</v>
      </c>
      <c r="CI10" s="1">
        <v>719</v>
      </c>
      <c r="CJ10" s="1">
        <v>1211</v>
      </c>
      <c r="CL10" s="1" t="s">
        <v>16</v>
      </c>
      <c r="CM10" s="1">
        <v>3.6</v>
      </c>
      <c r="CN10" s="1">
        <v>32.4</v>
      </c>
      <c r="CO10" s="1">
        <v>31.1</v>
      </c>
      <c r="CP10" s="1">
        <v>30</v>
      </c>
      <c r="CQ10" s="1">
        <v>28.8</v>
      </c>
      <c r="CR10" s="1">
        <v>27.7</v>
      </c>
      <c r="CS10" s="1">
        <v>26.5</v>
      </c>
      <c r="CT10" s="1">
        <v>25.3</v>
      </c>
      <c r="CU10" s="1">
        <v>24.1</v>
      </c>
      <c r="CV10" s="1">
        <v>21.8</v>
      </c>
      <c r="CW10" s="1">
        <v>20.6</v>
      </c>
      <c r="CX10" s="1">
        <v>18.3</v>
      </c>
      <c r="CZ10" s="1" t="s">
        <v>16</v>
      </c>
      <c r="DA10" s="1">
        <v>16.0676</v>
      </c>
      <c r="DB10" s="1">
        <v>3295.12</v>
      </c>
      <c r="DC10" s="1">
        <v>-55.6</v>
      </c>
      <c r="DD10" s="1">
        <v>47</v>
      </c>
      <c r="DE10" s="1">
        <v>147</v>
      </c>
      <c r="DG10" s="1" t="s">
        <v>67</v>
      </c>
      <c r="DH10" s="1">
        <v>0.0221</v>
      </c>
      <c r="DI10" s="1">
        <v>0.0244</v>
      </c>
      <c r="DJ10" s="1">
        <v>0.0244</v>
      </c>
      <c r="DK10" s="42">
        <v>0.0244</v>
      </c>
      <c r="DM10" s="7" t="str">
        <f>TEXT(DM9+10,0)</f>
        <v>50</v>
      </c>
      <c r="DN10" s="1">
        <v>988</v>
      </c>
      <c r="DO10" s="1">
        <v>4.18</v>
      </c>
      <c r="DP10" s="1">
        <v>0.549</v>
      </c>
      <c r="DQ10" s="1">
        <v>64.8</v>
      </c>
      <c r="DR10" s="1">
        <v>3.54</v>
      </c>
      <c r="DT10" s="1" t="str">
        <f t="shared" si="1"/>
        <v>5,0</v>
      </c>
      <c r="DU10" s="1">
        <v>0.4905</v>
      </c>
      <c r="DV10" s="1">
        <v>151.1</v>
      </c>
      <c r="DW10" s="1">
        <v>2.614</v>
      </c>
      <c r="DX10" s="1">
        <v>0.0143</v>
      </c>
      <c r="DY10" s="1">
        <v>2117</v>
      </c>
      <c r="EA10" s="1" t="str">
        <f t="shared" si="0"/>
        <v>135</v>
      </c>
      <c r="EB10" s="1">
        <v>0.3131</v>
      </c>
      <c r="EC10" s="1">
        <v>1.715</v>
      </c>
      <c r="ED10" s="1">
        <v>0.0137</v>
      </c>
      <c r="EE10" s="1">
        <v>2165</v>
      </c>
    </row>
    <row r="11" spans="1:135" ht="16.5">
      <c r="A11" s="1" t="s">
        <v>8</v>
      </c>
      <c r="B11" s="1" t="s">
        <v>29</v>
      </c>
      <c r="C11" s="1">
        <v>106.16</v>
      </c>
      <c r="D11" s="1">
        <v>138.1</v>
      </c>
      <c r="F11" s="1" t="s">
        <v>2</v>
      </c>
      <c r="G11" s="1">
        <v>810</v>
      </c>
      <c r="H11" s="1">
        <v>802</v>
      </c>
      <c r="I11" s="1">
        <v>795</v>
      </c>
      <c r="J11" s="1">
        <v>788</v>
      </c>
      <c r="K11" s="1">
        <v>781</v>
      </c>
      <c r="L11" s="1">
        <v>774</v>
      </c>
      <c r="M11" s="1">
        <v>766</v>
      </c>
      <c r="N11" s="1">
        <v>758</v>
      </c>
      <c r="O11" s="1">
        <v>751</v>
      </c>
      <c r="P11" s="1">
        <v>735</v>
      </c>
      <c r="Q11" s="1">
        <v>727</v>
      </c>
      <c r="R11" s="1">
        <v>711</v>
      </c>
      <c r="T11" s="1" t="s">
        <v>2</v>
      </c>
      <c r="U11" s="1">
        <v>2.95</v>
      </c>
      <c r="V11" s="1">
        <v>2.28</v>
      </c>
      <c r="W11" s="1">
        <v>1.78</v>
      </c>
      <c r="X11" s="1">
        <v>1.41</v>
      </c>
      <c r="Y11" s="1">
        <v>1.14</v>
      </c>
      <c r="Z11" s="1">
        <v>0.95</v>
      </c>
      <c r="AA11" s="1">
        <v>0.76</v>
      </c>
      <c r="AB11" s="1">
        <v>0.65</v>
      </c>
      <c r="AC11" s="1">
        <v>0.54</v>
      </c>
      <c r="AD11" s="1">
        <v>0.38</v>
      </c>
      <c r="AE11" s="1">
        <v>0.3</v>
      </c>
      <c r="AF11" s="1">
        <v>0.14</v>
      </c>
      <c r="AH11" s="1" t="s">
        <v>2</v>
      </c>
      <c r="AI11" s="1">
        <v>2325</v>
      </c>
      <c r="AJ11" s="1">
        <v>2434</v>
      </c>
      <c r="AK11" s="1">
        <v>2543</v>
      </c>
      <c r="AL11" s="1">
        <v>2654</v>
      </c>
      <c r="AM11" s="1">
        <v>2765</v>
      </c>
      <c r="AN11" s="1">
        <v>2874</v>
      </c>
      <c r="AO11" s="1">
        <v>2983</v>
      </c>
      <c r="AP11" s="1">
        <v>3094</v>
      </c>
      <c r="AQ11" s="1">
        <v>3205</v>
      </c>
      <c r="AR11" s="1">
        <v>3423</v>
      </c>
      <c r="AS11" s="1">
        <v>3532</v>
      </c>
      <c r="AT11" s="1">
        <v>3750</v>
      </c>
      <c r="AV11" s="1" t="s">
        <v>2</v>
      </c>
      <c r="AW11" s="1">
        <v>0.154</v>
      </c>
      <c r="AX11" s="1">
        <v>0.152</v>
      </c>
      <c r="AY11" s="1">
        <v>0.15</v>
      </c>
      <c r="AZ11" s="1">
        <v>0.148</v>
      </c>
      <c r="BA11" s="1">
        <v>0.147</v>
      </c>
      <c r="BB11" s="1">
        <v>0.145</v>
      </c>
      <c r="BC11" s="1">
        <v>0.143</v>
      </c>
      <c r="BD11" s="1">
        <v>0.142</v>
      </c>
      <c r="BE11" s="1">
        <v>0.14</v>
      </c>
      <c r="BF11" s="1">
        <v>0.1374</v>
      </c>
      <c r="BG11" s="1">
        <v>0.135</v>
      </c>
      <c r="BH11" s="1">
        <v>0.132</v>
      </c>
      <c r="BJ11" s="1" t="s">
        <v>2</v>
      </c>
      <c r="BK11" s="1">
        <v>687</v>
      </c>
      <c r="BL11" s="1">
        <v>678</v>
      </c>
      <c r="BM11" s="1">
        <v>670</v>
      </c>
      <c r="BN11" s="1">
        <v>662</v>
      </c>
      <c r="BO11" s="1">
        <v>654</v>
      </c>
      <c r="BP11" s="1">
        <v>645</v>
      </c>
      <c r="BQ11" s="1">
        <v>633</v>
      </c>
      <c r="BR11" s="1">
        <v>621</v>
      </c>
      <c r="BS11" s="1">
        <v>612</v>
      </c>
      <c r="BT11" s="1">
        <v>587</v>
      </c>
      <c r="BU11" s="1">
        <v>575</v>
      </c>
      <c r="BV11" s="1">
        <v>550</v>
      </c>
      <c r="BX11" s="1" t="s">
        <v>2</v>
      </c>
      <c r="BY11" s="1">
        <v>4.4</v>
      </c>
      <c r="BZ11" s="1">
        <v>9.5</v>
      </c>
      <c r="CA11" s="1">
        <v>18.6</v>
      </c>
      <c r="CB11" s="1">
        <v>33.7</v>
      </c>
      <c r="CC11" s="1">
        <v>59.2</v>
      </c>
      <c r="CD11" s="1">
        <v>112</v>
      </c>
      <c r="CE11" s="1">
        <v>165</v>
      </c>
      <c r="CF11" s="1">
        <v>225</v>
      </c>
      <c r="CG11" s="1">
        <v>386</v>
      </c>
      <c r="CH11" s="1">
        <v>833</v>
      </c>
      <c r="CI11" s="1">
        <v>1150</v>
      </c>
      <c r="CJ11" s="1">
        <v>2140</v>
      </c>
      <c r="CL11" s="1" t="s">
        <v>2</v>
      </c>
      <c r="CM11" s="1">
        <v>24.6</v>
      </c>
      <c r="CN11" s="1">
        <v>23.8</v>
      </c>
      <c r="CO11" s="1">
        <v>22.9</v>
      </c>
      <c r="CP11" s="1">
        <v>22.1</v>
      </c>
      <c r="CQ11" s="1">
        <v>21.2</v>
      </c>
      <c r="CR11" s="1">
        <v>20.3</v>
      </c>
      <c r="CS11" s="1">
        <v>19.5</v>
      </c>
      <c r="CT11" s="1">
        <v>18.6</v>
      </c>
      <c r="CU11" s="1">
        <v>17.8</v>
      </c>
      <c r="CV11" s="1">
        <v>16</v>
      </c>
      <c r="CW11" s="1">
        <v>15.1</v>
      </c>
      <c r="CX11" s="1">
        <v>13.3</v>
      </c>
      <c r="CZ11" s="1" t="s">
        <v>2</v>
      </c>
      <c r="DA11" s="1">
        <v>17.216</v>
      </c>
      <c r="DB11" s="1">
        <v>3137.02</v>
      </c>
      <c r="DC11" s="1">
        <v>-94.43</v>
      </c>
      <c r="DD11" s="1">
        <v>15</v>
      </c>
      <c r="DE11" s="1">
        <v>131</v>
      </c>
      <c r="DG11" s="1" t="s">
        <v>68</v>
      </c>
      <c r="DH11" s="1">
        <v>0.014</v>
      </c>
      <c r="DI11" s="1">
        <v>0.0186</v>
      </c>
      <c r="DJ11" s="1">
        <v>0.0233</v>
      </c>
      <c r="DK11" s="42">
        <v>0.0314</v>
      </c>
      <c r="DM11" s="7" t="str">
        <f aca="true" t="shared" si="2" ref="DM11:DM20">TEXT(DM10+10,0)</f>
        <v>60</v>
      </c>
      <c r="DN11" s="1">
        <v>983</v>
      </c>
      <c r="DO11" s="1">
        <v>4.18</v>
      </c>
      <c r="DP11" s="1">
        <v>0.47</v>
      </c>
      <c r="DQ11" s="1">
        <v>65.9</v>
      </c>
      <c r="DR11" s="1">
        <v>2.98</v>
      </c>
      <c r="DT11" s="1" t="str">
        <f t="shared" si="1"/>
        <v>6,0</v>
      </c>
      <c r="DU11" s="1">
        <v>0.5886</v>
      </c>
      <c r="DV11" s="1">
        <v>158.1</v>
      </c>
      <c r="DW11" s="1">
        <v>3.104</v>
      </c>
      <c r="DX11" s="1">
        <v>0.0146</v>
      </c>
      <c r="DY11" s="1">
        <v>2095</v>
      </c>
      <c r="EA11" s="1" t="str">
        <f t="shared" si="0"/>
        <v>140</v>
      </c>
      <c r="EB11" s="1">
        <v>0.3615</v>
      </c>
      <c r="EC11" s="1">
        <v>1.962</v>
      </c>
      <c r="ED11" s="1">
        <v>0.0139</v>
      </c>
      <c r="EE11" s="1">
        <v>2150</v>
      </c>
    </row>
    <row r="12" spans="1:135" ht="16.5">
      <c r="A12" s="1" t="s">
        <v>9</v>
      </c>
      <c r="B12" s="1" t="s">
        <v>30</v>
      </c>
      <c r="C12" s="1">
        <v>32.04</v>
      </c>
      <c r="D12" s="1">
        <v>64.7</v>
      </c>
      <c r="F12" s="1" t="s">
        <v>7</v>
      </c>
      <c r="G12" s="1">
        <v>785</v>
      </c>
      <c r="H12" s="1">
        <v>777</v>
      </c>
      <c r="I12" s="1">
        <v>768</v>
      </c>
      <c r="J12" s="1">
        <v>760</v>
      </c>
      <c r="K12" s="1">
        <v>752</v>
      </c>
      <c r="L12" s="1">
        <v>744</v>
      </c>
      <c r="M12" s="1">
        <v>735</v>
      </c>
      <c r="N12" s="1">
        <v>726</v>
      </c>
      <c r="O12" s="1">
        <v>718</v>
      </c>
      <c r="P12" s="1">
        <v>700</v>
      </c>
      <c r="Q12" s="1">
        <v>682</v>
      </c>
      <c r="R12" s="1">
        <v>665</v>
      </c>
      <c r="T12" s="1" t="s">
        <v>7</v>
      </c>
      <c r="U12" s="1">
        <v>2.39</v>
      </c>
      <c r="V12" s="1">
        <v>1.76</v>
      </c>
      <c r="W12" s="1">
        <v>1.33</v>
      </c>
      <c r="X12" s="1">
        <v>1.03</v>
      </c>
      <c r="Y12" s="1">
        <v>0.8</v>
      </c>
      <c r="Z12" s="1">
        <v>0.66</v>
      </c>
      <c r="AA12" s="1">
        <v>0.52</v>
      </c>
      <c r="AB12" s="1">
        <v>0.45</v>
      </c>
      <c r="AC12" s="1">
        <v>0.38</v>
      </c>
      <c r="AD12" s="1">
        <v>0.29</v>
      </c>
      <c r="AE12" s="1">
        <v>0.245</v>
      </c>
      <c r="AF12" s="1">
        <v>0.155</v>
      </c>
      <c r="AH12" s="1" t="s">
        <v>7</v>
      </c>
      <c r="AI12" s="1">
        <v>2661</v>
      </c>
      <c r="AJ12" s="1">
        <v>1810</v>
      </c>
      <c r="AK12" s="1">
        <v>2958</v>
      </c>
      <c r="AL12" s="1">
        <v>3107</v>
      </c>
      <c r="AM12" s="1">
        <v>3256</v>
      </c>
      <c r="AN12" s="1">
        <v>3403</v>
      </c>
      <c r="AO12" s="1">
        <v>3549</v>
      </c>
      <c r="AP12" s="1">
        <v>3696</v>
      </c>
      <c r="AQ12" s="1">
        <v>3842</v>
      </c>
      <c r="AR12" s="1">
        <v>4136</v>
      </c>
      <c r="AS12" s="1">
        <v>4283</v>
      </c>
      <c r="AT12" s="1">
        <v>4577</v>
      </c>
      <c r="AV12" s="1" t="s">
        <v>7</v>
      </c>
      <c r="AW12" s="1">
        <v>0.151</v>
      </c>
      <c r="AX12" s="1">
        <v>0.15</v>
      </c>
      <c r="AY12" s="1">
        <v>0.148</v>
      </c>
      <c r="AZ12" s="1">
        <v>0.146</v>
      </c>
      <c r="BA12" s="1">
        <v>0.144</v>
      </c>
      <c r="BB12" s="1">
        <v>0.142</v>
      </c>
      <c r="BC12" s="1">
        <v>0.141</v>
      </c>
      <c r="BD12" s="1">
        <v>0.139</v>
      </c>
      <c r="BE12" s="1">
        <v>0.137</v>
      </c>
      <c r="BF12" s="1">
        <v>0.134</v>
      </c>
      <c r="BG12" s="1">
        <v>0.132</v>
      </c>
      <c r="BH12" s="1">
        <v>0.129</v>
      </c>
      <c r="BJ12" s="1" t="s">
        <v>7</v>
      </c>
      <c r="BK12" s="1">
        <v>750</v>
      </c>
      <c r="BL12" s="1">
        <v>737</v>
      </c>
      <c r="BM12" s="1">
        <v>725</v>
      </c>
      <c r="BN12" s="1">
        <v>712</v>
      </c>
      <c r="BO12" s="1">
        <v>700</v>
      </c>
      <c r="BP12" s="1">
        <v>685</v>
      </c>
      <c r="BQ12" s="1">
        <v>670</v>
      </c>
      <c r="BR12" s="1">
        <v>654</v>
      </c>
      <c r="BS12" s="1">
        <v>637</v>
      </c>
      <c r="BT12" s="1">
        <v>603</v>
      </c>
      <c r="BU12" s="1">
        <v>586</v>
      </c>
      <c r="BV12" s="1">
        <v>552</v>
      </c>
      <c r="BX12" s="1" t="s">
        <v>7</v>
      </c>
      <c r="BY12" s="1">
        <v>32.4</v>
      </c>
      <c r="BZ12" s="1">
        <v>59.1</v>
      </c>
      <c r="CA12" s="1">
        <v>106</v>
      </c>
      <c r="CB12" s="1">
        <v>177</v>
      </c>
      <c r="CC12" s="1">
        <v>289</v>
      </c>
      <c r="CD12" s="1">
        <v>455</v>
      </c>
      <c r="CE12" s="1">
        <v>692</v>
      </c>
      <c r="CF12" s="1">
        <v>1021</v>
      </c>
      <c r="CG12" s="1">
        <v>1460</v>
      </c>
      <c r="CH12" s="1">
        <v>2790</v>
      </c>
      <c r="CI12" s="1">
        <v>3800</v>
      </c>
      <c r="CJ12" s="1">
        <v>6906</v>
      </c>
      <c r="CL12" s="1" t="s">
        <v>7</v>
      </c>
      <c r="CM12" s="1">
        <v>21.7</v>
      </c>
      <c r="CN12" s="1">
        <v>20.9</v>
      </c>
      <c r="CO12" s="1">
        <v>20.1</v>
      </c>
      <c r="CP12" s="1">
        <v>19.3</v>
      </c>
      <c r="CQ12" s="1">
        <v>18.5</v>
      </c>
      <c r="CR12" s="1">
        <v>17.8</v>
      </c>
      <c r="CS12" s="1">
        <v>17</v>
      </c>
      <c r="CT12" s="1">
        <v>16.2</v>
      </c>
      <c r="CU12" s="1">
        <v>15.5</v>
      </c>
      <c r="CV12" s="1">
        <v>14</v>
      </c>
      <c r="CW12" s="1">
        <v>13.2</v>
      </c>
      <c r="CX12" s="1">
        <v>11.6</v>
      </c>
      <c r="CZ12" s="1" t="s">
        <v>7</v>
      </c>
      <c r="DA12" s="1">
        <v>18.6929</v>
      </c>
      <c r="DB12" s="1">
        <v>3640.2</v>
      </c>
      <c r="DC12" s="1">
        <v>-53.54</v>
      </c>
      <c r="DD12" s="1">
        <v>0</v>
      </c>
      <c r="DE12" s="1">
        <v>101</v>
      </c>
      <c r="DG12" s="1" t="s">
        <v>69</v>
      </c>
      <c r="DH12" s="1">
        <v>0.0174</v>
      </c>
      <c r="DI12" s="1">
        <v>30233</v>
      </c>
      <c r="DJ12" s="1">
        <v>0.0314</v>
      </c>
      <c r="DK12" s="42">
        <v>0.0314</v>
      </c>
      <c r="DM12" s="7" t="str">
        <f t="shared" si="2"/>
        <v>70</v>
      </c>
      <c r="DN12" s="1">
        <v>978</v>
      </c>
      <c r="DO12" s="1">
        <v>4.19</v>
      </c>
      <c r="DP12" s="1">
        <v>0.406</v>
      </c>
      <c r="DQ12" s="1">
        <v>66.8</v>
      </c>
      <c r="DR12" s="1">
        <v>2.55</v>
      </c>
      <c r="DT12" s="1" t="str">
        <f t="shared" si="1"/>
        <v>7,0</v>
      </c>
      <c r="DU12" s="1">
        <v>0.6867</v>
      </c>
      <c r="DV12" s="1">
        <v>164.2</v>
      </c>
      <c r="DW12" s="1">
        <v>3.591</v>
      </c>
      <c r="DX12" s="1">
        <v>0.0149</v>
      </c>
      <c r="DY12" s="1">
        <v>2075</v>
      </c>
      <c r="EA12" s="1" t="str">
        <f t="shared" si="0"/>
        <v>145</v>
      </c>
      <c r="EB12" s="1">
        <v>0.4158</v>
      </c>
      <c r="EC12" s="1">
        <v>2.238</v>
      </c>
      <c r="ED12" s="1">
        <v>0.0141</v>
      </c>
      <c r="EE12" s="1">
        <v>2125</v>
      </c>
    </row>
    <row r="13" spans="1:135" ht="16.5">
      <c r="A13" s="1" t="s">
        <v>10</v>
      </c>
      <c r="B13" s="1" t="s">
        <v>31</v>
      </c>
      <c r="C13" s="1">
        <v>46.03</v>
      </c>
      <c r="D13" s="1">
        <v>100.6</v>
      </c>
      <c r="F13" s="1" t="s">
        <v>9</v>
      </c>
      <c r="G13" s="1">
        <v>792</v>
      </c>
      <c r="H13" s="1">
        <v>783</v>
      </c>
      <c r="I13" s="1">
        <v>774</v>
      </c>
      <c r="J13" s="1">
        <v>765</v>
      </c>
      <c r="K13" s="1">
        <v>756</v>
      </c>
      <c r="L13" s="1">
        <v>746</v>
      </c>
      <c r="M13" s="1">
        <v>736</v>
      </c>
      <c r="N13" s="1">
        <v>725</v>
      </c>
      <c r="O13" s="1">
        <v>714</v>
      </c>
      <c r="P13" s="1">
        <v>692</v>
      </c>
      <c r="Q13" s="1">
        <v>681</v>
      </c>
      <c r="R13" s="1">
        <v>659</v>
      </c>
      <c r="T13" s="1" t="s">
        <v>9</v>
      </c>
      <c r="U13" s="1">
        <v>0.584</v>
      </c>
      <c r="V13" s="1">
        <v>0.51</v>
      </c>
      <c r="W13" s="1">
        <v>0.45</v>
      </c>
      <c r="X13" s="1">
        <v>0.396</v>
      </c>
      <c r="Y13" s="1">
        <v>0.351</v>
      </c>
      <c r="Z13" s="1">
        <v>0.321</v>
      </c>
      <c r="AA13" s="1">
        <v>0.29</v>
      </c>
      <c r="AB13" s="1">
        <v>0.265</v>
      </c>
      <c r="AC13" s="1">
        <v>0.24</v>
      </c>
      <c r="AD13" s="1">
        <v>0.21</v>
      </c>
      <c r="AE13" s="1">
        <v>0.195</v>
      </c>
      <c r="AF13" s="1">
        <v>0.165</v>
      </c>
      <c r="AH13" s="1" t="s">
        <v>9</v>
      </c>
      <c r="AI13" s="1">
        <v>2568</v>
      </c>
      <c r="AJ13" s="1">
        <v>2619</v>
      </c>
      <c r="AK13" s="1">
        <v>2669</v>
      </c>
      <c r="AL13" s="1">
        <v>2717</v>
      </c>
      <c r="AM13" s="1">
        <v>2765</v>
      </c>
      <c r="AN13" s="1">
        <v>2816</v>
      </c>
      <c r="AO13" s="1">
        <v>2866</v>
      </c>
      <c r="AP13" s="1">
        <v>2917</v>
      </c>
      <c r="AQ13" s="1">
        <v>2967</v>
      </c>
      <c r="AR13" s="1">
        <v>3067</v>
      </c>
      <c r="AS13" s="1">
        <v>3117</v>
      </c>
      <c r="AT13" s="1">
        <v>3217</v>
      </c>
      <c r="AV13" s="1" t="s">
        <v>9</v>
      </c>
      <c r="AW13" s="1">
        <v>0.212</v>
      </c>
      <c r="AX13" s="1">
        <v>0.21</v>
      </c>
      <c r="AY13" s="1">
        <v>0.208</v>
      </c>
      <c r="AZ13" s="1">
        <v>0.207</v>
      </c>
      <c r="BA13" s="1">
        <v>0.206</v>
      </c>
      <c r="BB13" s="1">
        <v>0.204</v>
      </c>
      <c r="BC13" s="1">
        <v>0.202</v>
      </c>
      <c r="BD13" s="1">
        <v>0.0201</v>
      </c>
      <c r="BE13" s="1">
        <v>0.2</v>
      </c>
      <c r="BF13" s="1">
        <v>0.198</v>
      </c>
      <c r="BG13" s="1">
        <v>0.197</v>
      </c>
      <c r="BH13" s="1">
        <v>0.195</v>
      </c>
      <c r="BJ13" s="1" t="s">
        <v>9</v>
      </c>
      <c r="BK13" s="1">
        <v>1173</v>
      </c>
      <c r="BL13" s="1">
        <v>1159</v>
      </c>
      <c r="BM13" s="1">
        <v>1144</v>
      </c>
      <c r="BN13" s="1">
        <v>1127</v>
      </c>
      <c r="BO13" s="1">
        <v>1110</v>
      </c>
      <c r="BP13" s="1">
        <v>1085</v>
      </c>
      <c r="BQ13" s="1">
        <v>1060</v>
      </c>
      <c r="BR13" s="1">
        <v>1041</v>
      </c>
      <c r="BS13" s="1">
        <v>1014</v>
      </c>
      <c r="BT13" s="1">
        <v>951</v>
      </c>
      <c r="BU13" s="1">
        <v>919</v>
      </c>
      <c r="BV13" s="1">
        <v>856</v>
      </c>
      <c r="BX13" s="1" t="s">
        <v>9</v>
      </c>
      <c r="BY13" s="1">
        <v>96</v>
      </c>
      <c r="BZ13" s="1">
        <v>160</v>
      </c>
      <c r="CA13" s="1">
        <v>261</v>
      </c>
      <c r="CB13" s="1">
        <v>406</v>
      </c>
      <c r="CC13" s="1">
        <v>625</v>
      </c>
      <c r="CD13" s="1">
        <v>927</v>
      </c>
      <c r="CE13" s="1">
        <v>1341</v>
      </c>
      <c r="CF13" s="1">
        <v>1897</v>
      </c>
      <c r="CG13" s="1">
        <v>2621</v>
      </c>
      <c r="CH13" s="1">
        <v>4751</v>
      </c>
      <c r="CI13" s="1">
        <v>6242</v>
      </c>
      <c r="CJ13" s="1">
        <v>10486</v>
      </c>
      <c r="CL13" s="1" t="s">
        <v>9</v>
      </c>
      <c r="CM13" s="1">
        <v>22.6</v>
      </c>
      <c r="CN13" s="1">
        <v>21.8</v>
      </c>
      <c r="CO13" s="1">
        <v>20.9</v>
      </c>
      <c r="CP13" s="1">
        <v>20.1</v>
      </c>
      <c r="CQ13" s="1">
        <v>19.3</v>
      </c>
      <c r="CR13" s="1">
        <v>18.5</v>
      </c>
      <c r="CS13" s="1">
        <v>17.6</v>
      </c>
      <c r="CT13" s="1">
        <v>16.6</v>
      </c>
      <c r="CU13" s="1">
        <v>15.7</v>
      </c>
      <c r="CV13" s="1">
        <v>13.6</v>
      </c>
      <c r="CW13" s="1">
        <v>12.5</v>
      </c>
      <c r="CX13" s="1">
        <v>10.4</v>
      </c>
      <c r="CZ13" s="1" t="s">
        <v>9</v>
      </c>
      <c r="DA13" s="1">
        <v>18.5875</v>
      </c>
      <c r="DB13" s="1">
        <v>3626.55</v>
      </c>
      <c r="DC13" s="1">
        <v>-34.29</v>
      </c>
      <c r="DD13" s="1">
        <v>-16</v>
      </c>
      <c r="DE13" s="1">
        <v>91</v>
      </c>
      <c r="DG13" s="1" t="s">
        <v>70</v>
      </c>
      <c r="DH13" s="1">
        <v>0.0163</v>
      </c>
      <c r="DI13" s="1">
        <v>0.0209</v>
      </c>
      <c r="DJ13" s="1">
        <v>0.0267</v>
      </c>
      <c r="DK13" s="42">
        <v>0.0267</v>
      </c>
      <c r="DM13" s="7" t="str">
        <f t="shared" si="2"/>
        <v>80</v>
      </c>
      <c r="DN13" s="1">
        <v>972</v>
      </c>
      <c r="DO13" s="1">
        <v>4.19</v>
      </c>
      <c r="DP13" s="1">
        <v>0.355</v>
      </c>
      <c r="DQ13" s="1">
        <v>67.5</v>
      </c>
      <c r="DR13" s="1">
        <v>2.21</v>
      </c>
      <c r="DT13" s="1" t="str">
        <f t="shared" si="1"/>
        <v>8,0</v>
      </c>
      <c r="DU13" s="1">
        <v>0.7848</v>
      </c>
      <c r="DV13" s="1">
        <v>169.6</v>
      </c>
      <c r="DW13" s="1">
        <v>4.075</v>
      </c>
      <c r="DX13" s="1">
        <v>0.0151</v>
      </c>
      <c r="DY13" s="1">
        <v>2057</v>
      </c>
      <c r="EA13" s="1" t="str">
        <f>TEXT(EA12+5,0)</f>
        <v>150</v>
      </c>
      <c r="EB13" s="1">
        <v>0.4763</v>
      </c>
      <c r="EC13" s="1">
        <v>2.543</v>
      </c>
      <c r="ED13" s="1">
        <v>0.0143</v>
      </c>
      <c r="EE13" s="1">
        <v>2120</v>
      </c>
    </row>
    <row r="14" spans="1:135" ht="16.5">
      <c r="A14" s="1" t="s">
        <v>11</v>
      </c>
      <c r="B14" s="1" t="s">
        <v>32</v>
      </c>
      <c r="C14" s="1">
        <v>114.23</v>
      </c>
      <c r="D14" s="1">
        <v>112</v>
      </c>
      <c r="F14" s="1" t="s">
        <v>10</v>
      </c>
      <c r="G14" s="1">
        <v>1220</v>
      </c>
      <c r="H14" s="1">
        <v>1207</v>
      </c>
      <c r="I14" s="1">
        <v>1195</v>
      </c>
      <c r="J14" s="1">
        <v>1183</v>
      </c>
      <c r="K14" s="1">
        <v>1171</v>
      </c>
      <c r="L14" s="1">
        <v>1159</v>
      </c>
      <c r="M14" s="1">
        <v>1141</v>
      </c>
      <c r="N14" s="1">
        <v>1134</v>
      </c>
      <c r="O14" s="1">
        <v>1121</v>
      </c>
      <c r="P14" s="1">
        <v>1096</v>
      </c>
      <c r="Q14" s="1">
        <v>1084</v>
      </c>
      <c r="R14" s="1">
        <v>1059</v>
      </c>
      <c r="T14" s="1" t="s">
        <v>10</v>
      </c>
      <c r="U14" s="1">
        <v>1.78</v>
      </c>
      <c r="V14" s="1">
        <v>1.46</v>
      </c>
      <c r="W14" s="1">
        <v>1.22</v>
      </c>
      <c r="X14" s="1">
        <v>1.03</v>
      </c>
      <c r="Y14" s="1">
        <v>0.89</v>
      </c>
      <c r="Z14" s="1">
        <v>0.785</v>
      </c>
      <c r="AA14" s="1">
        <v>0.68</v>
      </c>
      <c r="AB14" s="1">
        <v>0.61</v>
      </c>
      <c r="AC14" s="1">
        <v>0.54</v>
      </c>
      <c r="AD14" s="1">
        <v>0.4</v>
      </c>
      <c r="AE14" s="1">
        <v>0.33</v>
      </c>
      <c r="AF14" s="1">
        <v>0.19</v>
      </c>
      <c r="AH14" s="1" t="s">
        <v>10</v>
      </c>
      <c r="AI14" s="1">
        <v>2053</v>
      </c>
      <c r="AJ14" s="1">
        <v>2097</v>
      </c>
      <c r="AK14" s="1">
        <v>2141</v>
      </c>
      <c r="AL14" s="1">
        <v>2183</v>
      </c>
      <c r="AM14" s="1">
        <v>2225</v>
      </c>
      <c r="AN14" s="1">
        <v>2269</v>
      </c>
      <c r="AO14" s="1">
        <v>2313</v>
      </c>
      <c r="AP14" s="1">
        <v>1353</v>
      </c>
      <c r="AQ14" s="1">
        <v>2401</v>
      </c>
      <c r="AR14" s="1">
        <v>2485</v>
      </c>
      <c r="AS14" s="1">
        <v>2527</v>
      </c>
      <c r="AT14" s="1">
        <v>2611</v>
      </c>
      <c r="AV14" s="1" t="s">
        <v>10</v>
      </c>
      <c r="AW14" s="1">
        <v>0.257</v>
      </c>
      <c r="AX14" s="1">
        <v>0.25</v>
      </c>
      <c r="AY14" s="1">
        <v>0.253</v>
      </c>
      <c r="AZ14" s="1">
        <v>0.251</v>
      </c>
      <c r="BA14" s="1">
        <v>0.249</v>
      </c>
      <c r="BB14" s="1">
        <v>0.247</v>
      </c>
      <c r="BC14" s="1">
        <v>0.245</v>
      </c>
      <c r="BD14" s="1">
        <v>0.243</v>
      </c>
      <c r="BE14" s="1">
        <v>0.241</v>
      </c>
      <c r="BF14" s="1">
        <v>0.236</v>
      </c>
      <c r="BG14" s="1">
        <v>0.233</v>
      </c>
      <c r="BH14" s="1">
        <v>0.228</v>
      </c>
      <c r="BJ14" s="1" t="s">
        <v>10</v>
      </c>
      <c r="BK14" s="1">
        <v>541</v>
      </c>
      <c r="BL14" s="1">
        <v>534</v>
      </c>
      <c r="BM14" s="1">
        <v>526</v>
      </c>
      <c r="BN14" s="1">
        <v>519</v>
      </c>
      <c r="BO14" s="1">
        <v>511</v>
      </c>
      <c r="BP14" s="1">
        <v>503</v>
      </c>
      <c r="BQ14" s="1">
        <v>495</v>
      </c>
      <c r="BR14" s="1">
        <v>486</v>
      </c>
      <c r="BS14" s="1">
        <v>478</v>
      </c>
      <c r="BT14" s="1">
        <v>460</v>
      </c>
      <c r="BU14" s="1">
        <v>450</v>
      </c>
      <c r="BV14" s="1">
        <v>430</v>
      </c>
      <c r="BX14" s="1" t="s">
        <v>10</v>
      </c>
      <c r="BY14" s="1">
        <v>33.1</v>
      </c>
      <c r="BZ14" s="1">
        <v>52.2</v>
      </c>
      <c r="CA14" s="1">
        <v>82.6</v>
      </c>
      <c r="CB14" s="1">
        <v>126</v>
      </c>
      <c r="CC14" s="1">
        <v>190</v>
      </c>
      <c r="CD14" s="1">
        <v>280</v>
      </c>
      <c r="CE14" s="1">
        <v>398</v>
      </c>
      <c r="CF14" s="1">
        <v>552</v>
      </c>
      <c r="CG14" s="1">
        <v>753</v>
      </c>
      <c r="CH14" s="1">
        <v>1310</v>
      </c>
      <c r="CI14" s="1">
        <v>1699</v>
      </c>
      <c r="CJ14" s="1">
        <v>2749</v>
      </c>
      <c r="CL14" s="1" t="s">
        <v>10</v>
      </c>
      <c r="CM14" s="1">
        <v>37.6</v>
      </c>
      <c r="CN14" s="1">
        <v>36.6</v>
      </c>
      <c r="CO14" s="1">
        <v>35.5</v>
      </c>
      <c r="CP14" s="1">
        <v>34.4</v>
      </c>
      <c r="CQ14" s="1">
        <v>33.3</v>
      </c>
      <c r="CR14" s="1">
        <v>32.3</v>
      </c>
      <c r="CS14" s="1">
        <v>31.2</v>
      </c>
      <c r="CT14" s="1">
        <v>30.1</v>
      </c>
      <c r="CU14" s="1">
        <v>29</v>
      </c>
      <c r="CV14" s="1">
        <v>26.8</v>
      </c>
      <c r="CW14" s="1">
        <v>25.7</v>
      </c>
      <c r="CX14" s="1">
        <v>23.5</v>
      </c>
      <c r="CZ14" s="1" t="s">
        <v>10</v>
      </c>
      <c r="DA14" s="1">
        <v>16.9882</v>
      </c>
      <c r="DB14" s="1">
        <v>3599.58</v>
      </c>
      <c r="DC14" s="1">
        <v>-26.09</v>
      </c>
      <c r="DD14" s="1">
        <v>-2</v>
      </c>
      <c r="DE14" s="1">
        <v>136</v>
      </c>
      <c r="DM14" s="7" t="str">
        <f t="shared" si="2"/>
        <v>90</v>
      </c>
      <c r="DN14" s="1">
        <v>965</v>
      </c>
      <c r="DO14" s="1">
        <v>4.19</v>
      </c>
      <c r="DP14" s="1">
        <v>0.315</v>
      </c>
      <c r="DQ14" s="1">
        <v>68</v>
      </c>
      <c r="DR14" s="1">
        <v>1.95</v>
      </c>
      <c r="DT14" s="1" t="str">
        <f>TEXT(DT13+1,"0,0")</f>
        <v>9,0</v>
      </c>
      <c r="DU14" s="1">
        <v>0.8829</v>
      </c>
      <c r="DV14" s="1">
        <v>174.5</v>
      </c>
      <c r="DW14" s="1">
        <v>4.536</v>
      </c>
      <c r="DX14" s="1">
        <v>0.0153</v>
      </c>
      <c r="DY14" s="1">
        <v>2040</v>
      </c>
      <c r="EA14" s="1" t="str">
        <f>TEXT(EA13+10,0)</f>
        <v>160</v>
      </c>
      <c r="EB14" s="1">
        <v>0.6183</v>
      </c>
      <c r="EC14" s="1">
        <v>3.252</v>
      </c>
      <c r="ED14" s="1">
        <v>0.0147</v>
      </c>
      <c r="EE14" s="1">
        <v>2089</v>
      </c>
    </row>
    <row r="15" spans="1:135" ht="16.5">
      <c r="A15" s="1" t="s">
        <v>12</v>
      </c>
      <c r="B15" s="1" t="s">
        <v>33</v>
      </c>
      <c r="C15" s="1">
        <v>72.15</v>
      </c>
      <c r="D15" s="1">
        <v>36.1</v>
      </c>
      <c r="F15" s="1" t="s">
        <v>15</v>
      </c>
      <c r="G15" s="1">
        <v>1048</v>
      </c>
      <c r="H15" s="1">
        <v>1037</v>
      </c>
      <c r="I15" s="1">
        <v>1027</v>
      </c>
      <c r="J15" s="1">
        <v>1016</v>
      </c>
      <c r="K15" s="1">
        <v>1004</v>
      </c>
      <c r="L15" s="1">
        <v>993</v>
      </c>
      <c r="M15" s="1">
        <v>981</v>
      </c>
      <c r="N15" s="1">
        <v>969</v>
      </c>
      <c r="O15" s="1">
        <v>958</v>
      </c>
      <c r="P15" s="1">
        <v>922</v>
      </c>
      <c r="Q15" s="1">
        <v>904</v>
      </c>
      <c r="R15" s="1">
        <v>868</v>
      </c>
      <c r="T15" s="1" t="s">
        <v>15</v>
      </c>
      <c r="U15" s="1">
        <v>1.22</v>
      </c>
      <c r="V15" s="1">
        <v>1.04</v>
      </c>
      <c r="W15" s="1">
        <v>0.9</v>
      </c>
      <c r="X15" s="1">
        <v>0.79</v>
      </c>
      <c r="Y15" s="1">
        <v>0.7</v>
      </c>
      <c r="Z15" s="1">
        <v>0.63</v>
      </c>
      <c r="AA15" s="1">
        <v>0.56</v>
      </c>
      <c r="AB15" s="1">
        <v>0.51</v>
      </c>
      <c r="AC15" s="1">
        <v>0.46</v>
      </c>
      <c r="AD15" s="1">
        <v>0.37</v>
      </c>
      <c r="AE15" s="1">
        <v>0.325</v>
      </c>
      <c r="AF15" s="1">
        <v>0.235</v>
      </c>
      <c r="AH15" s="1" t="s">
        <v>15</v>
      </c>
      <c r="AI15" s="1">
        <v>1994</v>
      </c>
      <c r="AJ15" s="1">
        <v>2049</v>
      </c>
      <c r="AK15" s="1">
        <v>2103</v>
      </c>
      <c r="AL15" s="1">
        <v>2156</v>
      </c>
      <c r="AM15" s="1">
        <v>2208</v>
      </c>
      <c r="AN15" s="1">
        <v>2263</v>
      </c>
      <c r="AO15" s="1">
        <v>2317</v>
      </c>
      <c r="AP15" s="1">
        <v>2372</v>
      </c>
      <c r="AQ15" s="1">
        <v>2426</v>
      </c>
      <c r="AR15" s="1">
        <v>2535</v>
      </c>
      <c r="AS15" s="1">
        <v>2590</v>
      </c>
      <c r="AT15" s="1">
        <v>2699</v>
      </c>
      <c r="AV15" s="1" t="s">
        <v>15</v>
      </c>
      <c r="AW15" s="1">
        <v>0.173</v>
      </c>
      <c r="AX15" s="1">
        <v>0.17</v>
      </c>
      <c r="AY15" s="1">
        <v>0.167</v>
      </c>
      <c r="AZ15" s="1">
        <v>0.165</v>
      </c>
      <c r="BA15" s="1">
        <v>0.164</v>
      </c>
      <c r="BB15" s="1">
        <v>0.162</v>
      </c>
      <c r="BC15" s="1">
        <v>0.16</v>
      </c>
      <c r="BD15" s="1">
        <v>0.158</v>
      </c>
      <c r="BE15" s="1">
        <v>0.156</v>
      </c>
      <c r="BF15" s="1">
        <v>0.151</v>
      </c>
      <c r="BG15" s="1">
        <v>0.148</v>
      </c>
      <c r="BH15" s="1">
        <v>0.143</v>
      </c>
      <c r="BJ15" s="1" t="s">
        <v>15</v>
      </c>
      <c r="BK15" s="1">
        <v>459</v>
      </c>
      <c r="BL15" s="1">
        <v>452</v>
      </c>
      <c r="BM15" s="1">
        <v>447</v>
      </c>
      <c r="BN15" s="1">
        <v>441</v>
      </c>
      <c r="BO15" s="1">
        <v>435</v>
      </c>
      <c r="BP15" s="1">
        <v>428</v>
      </c>
      <c r="BQ15" s="1">
        <v>422</v>
      </c>
      <c r="BR15" s="1">
        <v>415</v>
      </c>
      <c r="BS15" s="1">
        <v>408</v>
      </c>
      <c r="BT15" s="1">
        <v>394</v>
      </c>
      <c r="BU15" s="1">
        <v>386</v>
      </c>
      <c r="BV15" s="1">
        <v>370</v>
      </c>
      <c r="BX15" s="1" t="s">
        <v>15</v>
      </c>
      <c r="BY15" s="1">
        <v>11.7</v>
      </c>
      <c r="BZ15" s="1">
        <v>20.6</v>
      </c>
      <c r="CA15" s="1">
        <v>34.8</v>
      </c>
      <c r="CB15" s="1">
        <v>56.6</v>
      </c>
      <c r="CC15" s="1">
        <v>88.9</v>
      </c>
      <c r="CD15" s="1">
        <v>136</v>
      </c>
      <c r="CE15" s="1">
        <v>202</v>
      </c>
      <c r="CF15" s="1">
        <v>294</v>
      </c>
      <c r="CG15" s="1">
        <v>417</v>
      </c>
      <c r="CH15" s="1">
        <v>784</v>
      </c>
      <c r="CI15" s="1">
        <v>1068</v>
      </c>
      <c r="CJ15" s="1">
        <v>1844</v>
      </c>
      <c r="CL15" s="1" t="s">
        <v>15</v>
      </c>
      <c r="CM15" s="1">
        <v>27.8</v>
      </c>
      <c r="CN15" s="1">
        <v>26.8</v>
      </c>
      <c r="CO15" s="1">
        <v>25.8</v>
      </c>
      <c r="CP15" s="1">
        <v>24.8</v>
      </c>
      <c r="CQ15" s="1">
        <v>23.8</v>
      </c>
      <c r="CR15" s="1">
        <v>22.8</v>
      </c>
      <c r="CS15" s="1">
        <v>21.8</v>
      </c>
      <c r="CT15" s="1">
        <v>20.8</v>
      </c>
      <c r="CU15" s="1">
        <v>19.8</v>
      </c>
      <c r="CV15" s="1">
        <v>18</v>
      </c>
      <c r="CW15" s="1">
        <v>17.1</v>
      </c>
      <c r="CX15" s="1">
        <v>15.3</v>
      </c>
      <c r="CZ15" s="1" t="s">
        <v>15</v>
      </c>
      <c r="DA15" s="1">
        <v>16.808</v>
      </c>
      <c r="DB15" s="1">
        <v>3405.57</v>
      </c>
      <c r="DC15" s="1">
        <v>-56.34</v>
      </c>
      <c r="DD15" s="1">
        <v>17</v>
      </c>
      <c r="DE15" s="1">
        <v>157</v>
      </c>
      <c r="DM15" s="7" t="str">
        <f t="shared" si="2"/>
        <v>100</v>
      </c>
      <c r="DN15" s="1">
        <v>958</v>
      </c>
      <c r="DO15" s="1">
        <v>4.23</v>
      </c>
      <c r="DP15" s="1">
        <v>0.282</v>
      </c>
      <c r="DQ15" s="1">
        <v>68.3</v>
      </c>
      <c r="DR15" s="1">
        <v>1.75</v>
      </c>
      <c r="DT15" s="1" t="str">
        <f t="shared" si="1"/>
        <v>10,0</v>
      </c>
      <c r="DU15" s="1">
        <v>0.981</v>
      </c>
      <c r="DV15" s="1">
        <v>179</v>
      </c>
      <c r="DW15" s="1">
        <v>5.037</v>
      </c>
      <c r="DX15" s="1">
        <v>0.0156</v>
      </c>
      <c r="DY15" s="1">
        <v>2024</v>
      </c>
      <c r="EA15" s="1" t="str">
        <f>TEXT(EA14+10,0)</f>
        <v>170</v>
      </c>
      <c r="EB15" s="1">
        <v>0.7927</v>
      </c>
      <c r="EC15" s="1">
        <v>4.113</v>
      </c>
      <c r="ED15" s="1">
        <v>0.0151</v>
      </c>
      <c r="EE15" s="1">
        <v>2056</v>
      </c>
    </row>
    <row r="16" spans="1:129" ht="16.5">
      <c r="A16" s="1" t="s">
        <v>13</v>
      </c>
      <c r="B16" s="1" t="s">
        <v>34</v>
      </c>
      <c r="C16" s="1">
        <v>76.13</v>
      </c>
      <c r="D16" s="1">
        <v>46.3</v>
      </c>
      <c r="F16" s="1" t="s">
        <v>20</v>
      </c>
      <c r="G16" s="1">
        <v>789</v>
      </c>
      <c r="H16" s="1">
        <v>780</v>
      </c>
      <c r="I16" s="1">
        <v>772</v>
      </c>
      <c r="J16" s="1">
        <v>763</v>
      </c>
      <c r="K16" s="1">
        <v>754</v>
      </c>
      <c r="L16" s="1">
        <v>744</v>
      </c>
      <c r="M16" s="1">
        <v>735</v>
      </c>
      <c r="N16" s="1">
        <v>726</v>
      </c>
      <c r="O16" s="1">
        <v>716</v>
      </c>
      <c r="P16" s="1">
        <v>693</v>
      </c>
      <c r="Q16" s="1">
        <v>681</v>
      </c>
      <c r="R16" s="1">
        <v>658</v>
      </c>
      <c r="T16" s="1" t="s">
        <v>20</v>
      </c>
      <c r="U16" s="1">
        <v>1.19</v>
      </c>
      <c r="V16" s="1">
        <v>1</v>
      </c>
      <c r="W16" s="1">
        <v>0.825</v>
      </c>
      <c r="X16" s="1">
        <v>0.701</v>
      </c>
      <c r="Y16" s="1">
        <v>0.591</v>
      </c>
      <c r="Z16" s="1">
        <v>0.513</v>
      </c>
      <c r="AA16" s="1">
        <v>0.435</v>
      </c>
      <c r="AB16" s="1">
        <v>0.381</v>
      </c>
      <c r="AC16" s="1">
        <v>0.326</v>
      </c>
      <c r="AD16" s="1">
        <v>0.248</v>
      </c>
      <c r="AE16" s="1">
        <v>0.209</v>
      </c>
      <c r="AF16" s="1">
        <v>0.131</v>
      </c>
      <c r="AH16" s="1" t="s">
        <v>20</v>
      </c>
      <c r="AI16" s="1">
        <v>2485</v>
      </c>
      <c r="AJ16" s="1">
        <v>2600</v>
      </c>
      <c r="AK16" s="1">
        <v>2715</v>
      </c>
      <c r="AL16" s="1">
        <v>2841</v>
      </c>
      <c r="AM16" s="1">
        <v>2967</v>
      </c>
      <c r="AN16" s="1">
        <v>3095</v>
      </c>
      <c r="AO16" s="1">
        <v>3222</v>
      </c>
      <c r="AP16" s="1">
        <v>3369</v>
      </c>
      <c r="AQ16" s="1">
        <v>3515</v>
      </c>
      <c r="AR16" s="1">
        <v>3809</v>
      </c>
      <c r="AS16" s="1">
        <v>3956</v>
      </c>
      <c r="AT16" s="1">
        <v>4250</v>
      </c>
      <c r="AV16" s="1" t="s">
        <v>20</v>
      </c>
      <c r="AW16" s="1">
        <v>0.169</v>
      </c>
      <c r="AX16" s="1">
        <v>0.168</v>
      </c>
      <c r="AY16" s="1">
        <v>0.167</v>
      </c>
      <c r="AZ16" s="1">
        <v>0.166</v>
      </c>
      <c r="BA16" s="1">
        <v>0.165</v>
      </c>
      <c r="BB16" s="1">
        <v>0.164</v>
      </c>
      <c r="BC16" s="1">
        <v>0.164</v>
      </c>
      <c r="BD16" s="1">
        <v>0.163</v>
      </c>
      <c r="BE16" s="1">
        <v>0.162</v>
      </c>
      <c r="BF16" s="1">
        <v>0.159</v>
      </c>
      <c r="BG16" s="1">
        <v>0.157</v>
      </c>
      <c r="BH16" s="1">
        <v>0.154</v>
      </c>
      <c r="BJ16" s="1" t="s">
        <v>20</v>
      </c>
      <c r="BK16" s="1">
        <v>913</v>
      </c>
      <c r="BL16" s="1">
        <v>907</v>
      </c>
      <c r="BM16" s="1">
        <v>901</v>
      </c>
      <c r="BN16" s="1">
        <v>891</v>
      </c>
      <c r="BO16" s="1">
        <v>880</v>
      </c>
      <c r="BP16" s="1">
        <v>866</v>
      </c>
      <c r="BQ16" s="1">
        <v>851</v>
      </c>
      <c r="BR16" s="1">
        <v>832</v>
      </c>
      <c r="BS16" s="1">
        <v>813</v>
      </c>
      <c r="BT16" s="1">
        <v>763</v>
      </c>
      <c r="BU16" s="1">
        <v>738</v>
      </c>
      <c r="BV16" s="1">
        <v>688</v>
      </c>
      <c r="BX16" s="1" t="s">
        <v>20</v>
      </c>
      <c r="BY16" s="1">
        <v>43.9</v>
      </c>
      <c r="BZ16" s="1">
        <v>78.8</v>
      </c>
      <c r="CA16" s="1">
        <v>135</v>
      </c>
      <c r="CB16" s="1">
        <v>222</v>
      </c>
      <c r="CC16" s="1">
        <v>353</v>
      </c>
      <c r="CD16" s="1">
        <v>543</v>
      </c>
      <c r="CE16" s="1">
        <v>813</v>
      </c>
      <c r="CF16" s="1">
        <v>1187</v>
      </c>
      <c r="CG16" s="1">
        <v>1692</v>
      </c>
      <c r="CH16" s="1">
        <v>3223</v>
      </c>
      <c r="CI16" s="1">
        <v>4320</v>
      </c>
      <c r="CJ16" s="1">
        <v>7601</v>
      </c>
      <c r="CL16" s="1" t="s">
        <v>20</v>
      </c>
      <c r="CM16" s="1">
        <v>22.1</v>
      </c>
      <c r="CN16" s="1">
        <v>21.5</v>
      </c>
      <c r="CO16" s="1">
        <v>20.6</v>
      </c>
      <c r="CP16" s="1">
        <v>19.8</v>
      </c>
      <c r="CQ16" s="1">
        <v>19</v>
      </c>
      <c r="CR16" s="1">
        <v>18.1</v>
      </c>
      <c r="CS16" s="1">
        <v>17.3</v>
      </c>
      <c r="CT16" s="1">
        <v>16.4</v>
      </c>
      <c r="CU16" s="1">
        <v>15.5</v>
      </c>
      <c r="CV16" s="1">
        <v>13.4</v>
      </c>
      <c r="CW16" s="1">
        <v>12.3</v>
      </c>
      <c r="CX16" s="1">
        <v>10.2</v>
      </c>
      <c r="CZ16" s="1" t="s">
        <v>20</v>
      </c>
      <c r="DA16" s="1">
        <v>18.9119</v>
      </c>
      <c r="DB16" s="1">
        <v>3803.98</v>
      </c>
      <c r="DC16" s="1">
        <v>-41.68</v>
      </c>
      <c r="DD16" s="1">
        <v>-3</v>
      </c>
      <c r="DE16" s="1">
        <v>96</v>
      </c>
      <c r="DM16" s="7" t="str">
        <f t="shared" si="2"/>
        <v>110</v>
      </c>
      <c r="DN16" s="1">
        <v>951</v>
      </c>
      <c r="DO16" s="1">
        <v>4.23</v>
      </c>
      <c r="DP16" s="1">
        <v>0.256</v>
      </c>
      <c r="DQ16" s="1">
        <v>68.5</v>
      </c>
      <c r="DR16" s="1">
        <v>1.58</v>
      </c>
      <c r="DT16" s="1" t="str">
        <f t="shared" si="1"/>
        <v>11,0</v>
      </c>
      <c r="DU16" s="1">
        <v>1.079</v>
      </c>
      <c r="DV16" s="1">
        <v>183.2</v>
      </c>
      <c r="DW16" s="1">
        <v>5.516</v>
      </c>
      <c r="DX16" s="1">
        <v>0.0159</v>
      </c>
      <c r="DY16" s="1">
        <v>2009</v>
      </c>
    </row>
    <row r="17" spans="1:129" ht="16.5">
      <c r="A17" s="1" t="s">
        <v>14</v>
      </c>
      <c r="B17" s="1" t="s">
        <v>35</v>
      </c>
      <c r="C17" s="1">
        <v>92.13</v>
      </c>
      <c r="D17" s="1">
        <v>110.8</v>
      </c>
      <c r="F17" s="1" t="s">
        <v>24</v>
      </c>
      <c r="G17" s="1">
        <v>791</v>
      </c>
      <c r="H17" s="1">
        <v>780</v>
      </c>
      <c r="I17" s="1">
        <v>768</v>
      </c>
      <c r="J17" s="1">
        <v>757</v>
      </c>
      <c r="K17" s="1">
        <v>746</v>
      </c>
      <c r="L17" s="1">
        <v>732</v>
      </c>
      <c r="M17" s="1">
        <v>719</v>
      </c>
      <c r="N17" s="1">
        <v>706</v>
      </c>
      <c r="O17" s="1">
        <v>693</v>
      </c>
      <c r="P17" s="1">
        <v>665</v>
      </c>
      <c r="Q17" s="1">
        <v>651</v>
      </c>
      <c r="R17" s="1">
        <v>623</v>
      </c>
      <c r="T17" s="1" t="s">
        <v>24</v>
      </c>
      <c r="U17" s="1">
        <v>0.322</v>
      </c>
      <c r="V17" s="1">
        <v>0.293</v>
      </c>
      <c r="W17" s="1">
        <v>0.268</v>
      </c>
      <c r="X17" s="1">
        <v>0.246</v>
      </c>
      <c r="Y17" s="1">
        <v>0.23</v>
      </c>
      <c r="Z17" s="1">
        <v>0.215</v>
      </c>
      <c r="AA17" s="1">
        <v>0.2</v>
      </c>
      <c r="AB17" s="1">
        <v>0.185</v>
      </c>
      <c r="AC17" s="1">
        <v>0.17</v>
      </c>
      <c r="AD17" s="1">
        <v>0.15</v>
      </c>
      <c r="AE17" s="1">
        <v>0.14</v>
      </c>
      <c r="AF17" s="1">
        <v>0.12</v>
      </c>
      <c r="AH17" s="1" t="s">
        <v>24</v>
      </c>
      <c r="AI17" s="1">
        <v>2179</v>
      </c>
      <c r="AJ17" s="1">
        <v>2211</v>
      </c>
      <c r="AK17" s="1">
        <v>2242</v>
      </c>
      <c r="AL17" s="1">
        <v>2274</v>
      </c>
      <c r="AM17" s="1">
        <v>2305</v>
      </c>
      <c r="AN17" s="1">
        <v>2339</v>
      </c>
      <c r="AO17" s="1">
        <v>2372</v>
      </c>
      <c r="AP17" s="1">
        <v>2403</v>
      </c>
      <c r="AQ17" s="1">
        <v>2434</v>
      </c>
      <c r="AR17" s="1">
        <v>2497</v>
      </c>
      <c r="AS17" s="1">
        <v>2529</v>
      </c>
      <c r="AT17" s="1">
        <v>2592</v>
      </c>
      <c r="AV17" s="1" t="s">
        <v>24</v>
      </c>
      <c r="AW17" s="1">
        <v>0.17</v>
      </c>
      <c r="AX17" s="1">
        <v>0.168</v>
      </c>
      <c r="AY17" s="1">
        <v>0.165</v>
      </c>
      <c r="AZ17" s="1">
        <v>0.163</v>
      </c>
      <c r="BA17" s="1">
        <v>0.16</v>
      </c>
      <c r="BB17" s="1">
        <v>0.158</v>
      </c>
      <c r="BC17" s="1">
        <v>0.156</v>
      </c>
      <c r="BD17" s="1">
        <v>0.153</v>
      </c>
      <c r="BE17" s="1">
        <v>0.151</v>
      </c>
      <c r="BF17" s="1">
        <v>0.147</v>
      </c>
      <c r="BG17" s="1">
        <v>0.145</v>
      </c>
      <c r="BH17" s="1">
        <v>0.141</v>
      </c>
      <c r="BJ17" s="1" t="s">
        <v>24</v>
      </c>
      <c r="BK17" s="1">
        <v>553</v>
      </c>
      <c r="BL17" s="1">
        <v>545</v>
      </c>
      <c r="BM17" s="1">
        <v>536</v>
      </c>
      <c r="BN17" s="1">
        <v>528</v>
      </c>
      <c r="BO17" s="1">
        <v>520</v>
      </c>
      <c r="BP17" s="1">
        <v>507</v>
      </c>
      <c r="BQ17" s="1">
        <v>494</v>
      </c>
      <c r="BR17" s="1">
        <v>484</v>
      </c>
      <c r="BS17" s="1">
        <v>473</v>
      </c>
      <c r="BT17" s="1">
        <v>448</v>
      </c>
      <c r="BU17" s="1">
        <v>434</v>
      </c>
      <c r="BV17" s="1">
        <v>406</v>
      </c>
      <c r="BX17" s="1" t="s">
        <v>24</v>
      </c>
      <c r="BY17" s="1">
        <v>185</v>
      </c>
      <c r="BZ17" s="1">
        <v>283</v>
      </c>
      <c r="CA17" s="1">
        <v>422</v>
      </c>
      <c r="CB17" s="1">
        <v>613</v>
      </c>
      <c r="CC17" s="1">
        <v>861</v>
      </c>
      <c r="CD17" s="1">
        <v>1190</v>
      </c>
      <c r="CE17" s="1">
        <v>1611</v>
      </c>
      <c r="CF17" s="1">
        <v>2142</v>
      </c>
      <c r="CG17" s="1">
        <v>2797</v>
      </c>
      <c r="CH17" s="1">
        <v>4547</v>
      </c>
      <c r="CI17" s="1">
        <v>5670</v>
      </c>
      <c r="CJ17" s="1">
        <v>8558</v>
      </c>
      <c r="CL17" s="1" t="s">
        <v>24</v>
      </c>
      <c r="CM17" s="1">
        <v>23.7</v>
      </c>
      <c r="CN17" s="1">
        <v>22.5</v>
      </c>
      <c r="CO17" s="1">
        <v>21.2</v>
      </c>
      <c r="CP17" s="1">
        <v>19.9</v>
      </c>
      <c r="CQ17" s="1">
        <v>18.6</v>
      </c>
      <c r="CR17" s="1">
        <v>17.4</v>
      </c>
      <c r="CS17" s="1">
        <v>16.2</v>
      </c>
      <c r="CT17" s="1">
        <v>15</v>
      </c>
      <c r="CU17" s="1">
        <v>13.8</v>
      </c>
      <c r="CV17" s="1">
        <v>11.4</v>
      </c>
      <c r="CW17" s="1">
        <v>10.2</v>
      </c>
      <c r="CX17" s="1">
        <v>7.8</v>
      </c>
      <c r="CZ17" s="1" t="s">
        <v>24</v>
      </c>
      <c r="DA17" s="1">
        <v>16.6513</v>
      </c>
      <c r="DB17" s="1">
        <v>2940.46</v>
      </c>
      <c r="DC17" s="1">
        <v>-35.93</v>
      </c>
      <c r="DD17" s="1">
        <v>-32</v>
      </c>
      <c r="DE17" s="1">
        <v>77</v>
      </c>
      <c r="DM17" s="7" t="str">
        <f t="shared" si="2"/>
        <v>120</v>
      </c>
      <c r="DN17" s="1">
        <v>943</v>
      </c>
      <c r="DO17" s="1">
        <v>4.23</v>
      </c>
      <c r="DP17" s="1">
        <v>0.231</v>
      </c>
      <c r="DQ17" s="1">
        <v>68.6</v>
      </c>
      <c r="DR17" s="1">
        <v>1.45</v>
      </c>
      <c r="DT17" s="1" t="str">
        <f t="shared" si="1"/>
        <v>12,0</v>
      </c>
      <c r="DU17" s="1">
        <v>1.177</v>
      </c>
      <c r="DV17" s="1">
        <v>187.1</v>
      </c>
      <c r="DW17" s="1">
        <v>5.996</v>
      </c>
      <c r="DX17" s="1">
        <v>0.0163</v>
      </c>
      <c r="DY17" s="1">
        <v>1995</v>
      </c>
    </row>
    <row r="18" spans="1:122" ht="16.5">
      <c r="A18" s="1" t="s">
        <v>15</v>
      </c>
      <c r="B18" s="1" t="s">
        <v>36</v>
      </c>
      <c r="C18" s="1">
        <v>60.05</v>
      </c>
      <c r="D18" s="1">
        <v>117.9</v>
      </c>
      <c r="F18" s="1" t="s">
        <v>5</v>
      </c>
      <c r="G18" s="1">
        <v>1254</v>
      </c>
      <c r="H18" s="1">
        <v>1239</v>
      </c>
      <c r="I18" s="1">
        <v>1224</v>
      </c>
      <c r="J18" s="1">
        <v>1209</v>
      </c>
      <c r="K18" s="1">
        <v>1194</v>
      </c>
      <c r="L18" s="1">
        <v>1179</v>
      </c>
      <c r="M18" s="1">
        <v>1163</v>
      </c>
      <c r="N18" s="1">
        <v>1148</v>
      </c>
      <c r="O18" s="1">
        <v>1133</v>
      </c>
      <c r="P18" s="1">
        <v>1102</v>
      </c>
      <c r="Q18" s="1">
        <v>1087</v>
      </c>
      <c r="R18" s="1">
        <v>1056</v>
      </c>
      <c r="T18" s="1" t="s">
        <v>5</v>
      </c>
      <c r="U18" s="1">
        <v>0.84</v>
      </c>
      <c r="V18" s="1">
        <v>0.74</v>
      </c>
      <c r="W18" s="1">
        <v>0.65</v>
      </c>
      <c r="X18" s="1">
        <v>0.565</v>
      </c>
      <c r="Y18" s="1">
        <v>0.51</v>
      </c>
      <c r="Z18" s="1">
        <v>0.465</v>
      </c>
      <c r="AA18" s="1">
        <v>0.42</v>
      </c>
      <c r="AB18" s="1">
        <v>0.39</v>
      </c>
      <c r="AC18" s="1">
        <v>0.36</v>
      </c>
      <c r="AD18" s="1">
        <v>0.31</v>
      </c>
      <c r="AE18" s="1">
        <v>0.285</v>
      </c>
      <c r="AF18" s="1">
        <v>0.235</v>
      </c>
      <c r="AH18" s="1" t="s">
        <v>5</v>
      </c>
      <c r="AI18" s="1">
        <v>1148</v>
      </c>
      <c r="AJ18" s="1">
        <v>1194</v>
      </c>
      <c r="AK18" s="1">
        <v>1240</v>
      </c>
      <c r="AL18" s="1">
        <v>1284</v>
      </c>
      <c r="AM18" s="1">
        <v>1328</v>
      </c>
      <c r="AN18" s="1">
        <v>1374</v>
      </c>
      <c r="AO18" s="1">
        <v>1420</v>
      </c>
      <c r="AP18" s="1">
        <v>1467</v>
      </c>
      <c r="AQ18" s="1">
        <v>1513</v>
      </c>
      <c r="AR18" s="1">
        <v>1601</v>
      </c>
      <c r="AS18" s="1">
        <v>1465</v>
      </c>
      <c r="AT18" s="1">
        <v>1733</v>
      </c>
      <c r="AV18" s="1" t="s">
        <v>5</v>
      </c>
      <c r="AW18" s="1">
        <v>0.135</v>
      </c>
      <c r="AX18" s="1">
        <v>0.133</v>
      </c>
      <c r="AY18" s="1">
        <v>0.13</v>
      </c>
      <c r="AZ18" s="1">
        <v>0.127</v>
      </c>
      <c r="BA18" s="1">
        <v>0.124</v>
      </c>
      <c r="BB18" s="1">
        <v>0.122</v>
      </c>
      <c r="BC18" s="1">
        <v>0.12</v>
      </c>
      <c r="BD18" s="1">
        <v>0.117</v>
      </c>
      <c r="BE18" s="1">
        <v>0.114</v>
      </c>
      <c r="BF18" s="1">
        <v>0.109</v>
      </c>
      <c r="BG18" s="1">
        <v>0.106</v>
      </c>
      <c r="BH18" s="1">
        <v>0.101</v>
      </c>
      <c r="BJ18" s="1" t="s">
        <v>5</v>
      </c>
      <c r="BK18" s="1">
        <v>359</v>
      </c>
      <c r="BL18" s="1">
        <v>354</v>
      </c>
      <c r="BM18" s="1">
        <v>349</v>
      </c>
      <c r="BN18" s="1">
        <v>343</v>
      </c>
      <c r="BO18" s="1">
        <v>338</v>
      </c>
      <c r="BP18" s="1">
        <v>332</v>
      </c>
      <c r="BQ18" s="1">
        <v>326</v>
      </c>
      <c r="BR18" s="1">
        <v>320</v>
      </c>
      <c r="BS18" s="1">
        <v>314</v>
      </c>
      <c r="BT18" s="1">
        <v>301</v>
      </c>
      <c r="BU18" s="1">
        <v>294</v>
      </c>
      <c r="BV18" s="1">
        <v>279</v>
      </c>
      <c r="BX18" s="1" t="s">
        <v>5</v>
      </c>
      <c r="BY18" s="1">
        <v>60.5</v>
      </c>
      <c r="BZ18" s="1">
        <v>97.7</v>
      </c>
      <c r="CA18" s="1">
        <v>152</v>
      </c>
      <c r="CB18" s="1">
        <v>229</v>
      </c>
      <c r="CC18" s="1">
        <v>338</v>
      </c>
      <c r="CD18" s="1">
        <v>480</v>
      </c>
      <c r="CE18" s="1">
        <v>664</v>
      </c>
      <c r="CF18" s="1">
        <v>906</v>
      </c>
      <c r="CG18" s="1">
        <v>1220</v>
      </c>
      <c r="CH18" s="1">
        <v>2050</v>
      </c>
      <c r="CI18" s="1">
        <v>2580</v>
      </c>
      <c r="CJ18" s="1">
        <v>4122</v>
      </c>
      <c r="CL18" s="1" t="s">
        <v>5</v>
      </c>
      <c r="CM18" s="1">
        <v>32.2</v>
      </c>
      <c r="CN18" s="1">
        <v>30.9</v>
      </c>
      <c r="CO18" s="1">
        <v>29.5</v>
      </c>
      <c r="CP18" s="1">
        <v>28.1</v>
      </c>
      <c r="CQ18" s="1">
        <v>26.7</v>
      </c>
      <c r="CR18" s="1">
        <v>25.4</v>
      </c>
      <c r="CS18" s="1">
        <v>24</v>
      </c>
      <c r="CT18" s="1">
        <v>22.7</v>
      </c>
      <c r="CU18" s="1">
        <v>21.3</v>
      </c>
      <c r="CV18" s="1">
        <v>18.6</v>
      </c>
      <c r="CW18" s="1">
        <v>17.2</v>
      </c>
      <c r="CX18" s="1">
        <v>14.5</v>
      </c>
      <c r="CZ18" s="1" t="s">
        <v>5</v>
      </c>
      <c r="DA18" s="1">
        <v>16.1764</v>
      </c>
      <c r="DB18" s="1">
        <v>2927.17</v>
      </c>
      <c r="DC18" s="1">
        <v>-50.22</v>
      </c>
      <c r="DD18" s="1">
        <v>-33</v>
      </c>
      <c r="DE18" s="1">
        <v>100</v>
      </c>
      <c r="DM18" s="7" t="str">
        <f t="shared" si="2"/>
        <v>130</v>
      </c>
      <c r="DN18" s="1">
        <v>935</v>
      </c>
      <c r="DO18" s="1">
        <v>4.27</v>
      </c>
      <c r="DP18" s="1">
        <v>0.212</v>
      </c>
      <c r="DQ18" s="1">
        <v>68.6</v>
      </c>
      <c r="DR18" s="1">
        <v>1.32</v>
      </c>
    </row>
    <row r="19" spans="1:122" ht="16.5">
      <c r="A19" s="1" t="s">
        <v>16</v>
      </c>
      <c r="B19" s="1" t="s">
        <v>37</v>
      </c>
      <c r="C19" s="1">
        <v>112.56</v>
      </c>
      <c r="D19" s="1">
        <v>131.7</v>
      </c>
      <c r="F19" s="1" t="s">
        <v>6</v>
      </c>
      <c r="G19" s="1">
        <v>714</v>
      </c>
      <c r="H19" s="1">
        <v>701</v>
      </c>
      <c r="I19" s="1">
        <v>689</v>
      </c>
      <c r="J19" s="1">
        <v>678</v>
      </c>
      <c r="K19" s="1">
        <v>666</v>
      </c>
      <c r="L19" s="1">
        <v>653</v>
      </c>
      <c r="M19" s="1">
        <v>640</v>
      </c>
      <c r="N19" s="1">
        <v>626</v>
      </c>
      <c r="O19" s="1">
        <v>611</v>
      </c>
      <c r="P19" s="1">
        <v>576</v>
      </c>
      <c r="Q19" s="1">
        <v>59</v>
      </c>
      <c r="R19" s="1">
        <v>524</v>
      </c>
      <c r="T19" s="1" t="s">
        <v>6</v>
      </c>
      <c r="U19" s="1">
        <v>0.243</v>
      </c>
      <c r="V19" s="1">
        <v>0.22</v>
      </c>
      <c r="W19" s="1">
        <v>0.199</v>
      </c>
      <c r="X19" s="1">
        <v>0.182</v>
      </c>
      <c r="Y19" s="1">
        <v>0.166</v>
      </c>
      <c r="Z19" s="1">
        <v>0.153</v>
      </c>
      <c r="AA19" s="1">
        <v>0.14</v>
      </c>
      <c r="AB19" s="1">
        <v>0.129</v>
      </c>
      <c r="AC19" s="1">
        <v>0.118</v>
      </c>
      <c r="AD19" s="1">
        <v>0.1</v>
      </c>
      <c r="AE19" s="1">
        <v>0.091</v>
      </c>
      <c r="AF19" s="1">
        <v>0.073</v>
      </c>
      <c r="AH19" s="1" t="s">
        <v>6</v>
      </c>
      <c r="AI19" s="1">
        <v>2267</v>
      </c>
      <c r="AJ19" s="1">
        <v>2338</v>
      </c>
      <c r="AK19" s="1">
        <v>2409</v>
      </c>
      <c r="AL19" s="1">
        <v>2531</v>
      </c>
      <c r="AM19" s="1">
        <v>2652</v>
      </c>
      <c r="AN19" s="1">
        <v>2772</v>
      </c>
      <c r="AO19" s="1">
        <v>2891</v>
      </c>
      <c r="AP19" s="1">
        <v>3011</v>
      </c>
      <c r="AQ19" s="1">
        <v>3130</v>
      </c>
      <c r="AR19" s="1">
        <v>3365</v>
      </c>
      <c r="AS19" s="1">
        <v>3483</v>
      </c>
      <c r="AT19" s="1">
        <v>3719</v>
      </c>
      <c r="AV19" s="1" t="s">
        <v>6</v>
      </c>
      <c r="AW19" s="1">
        <v>0.137</v>
      </c>
      <c r="AX19" s="1">
        <v>0.136</v>
      </c>
      <c r="AY19" s="1">
        <v>0.136</v>
      </c>
      <c r="AZ19" s="1">
        <v>0.135</v>
      </c>
      <c r="BA19" s="1">
        <v>0.135</v>
      </c>
      <c r="BB19" s="1">
        <v>0.134</v>
      </c>
      <c r="BC19" s="1">
        <v>0.134</v>
      </c>
      <c r="BD19" s="1">
        <v>0.133</v>
      </c>
      <c r="BE19" s="1">
        <v>0.133</v>
      </c>
      <c r="BF19" s="1">
        <v>0.131</v>
      </c>
      <c r="BG19" s="1">
        <v>0.13</v>
      </c>
      <c r="BH19" s="1">
        <v>0.128</v>
      </c>
      <c r="BJ19" s="1" t="s">
        <v>6</v>
      </c>
      <c r="BK19" s="1">
        <v>367</v>
      </c>
      <c r="BL19" s="1">
        <v>357</v>
      </c>
      <c r="BM19" s="1">
        <v>347</v>
      </c>
      <c r="BN19" s="1">
        <v>336</v>
      </c>
      <c r="BO19" s="1">
        <v>326</v>
      </c>
      <c r="BP19" s="1">
        <v>315</v>
      </c>
      <c r="BQ19" s="1">
        <v>304</v>
      </c>
      <c r="BR19" s="1">
        <v>293</v>
      </c>
      <c r="BS19" s="1">
        <v>282</v>
      </c>
      <c r="BT19" s="1">
        <v>257</v>
      </c>
      <c r="BU19" s="1">
        <v>245</v>
      </c>
      <c r="BV19" s="1">
        <v>220</v>
      </c>
      <c r="BX19" s="1" t="s">
        <v>6</v>
      </c>
      <c r="BY19" s="1">
        <v>437</v>
      </c>
      <c r="BZ19" s="1">
        <v>641</v>
      </c>
      <c r="CA19" s="1">
        <v>914</v>
      </c>
      <c r="CB19" s="1">
        <v>1271</v>
      </c>
      <c r="CC19" s="1">
        <v>1728</v>
      </c>
      <c r="CD19" s="1">
        <v>2301</v>
      </c>
      <c r="CE19" s="1">
        <v>3009</v>
      </c>
      <c r="CF19" s="1">
        <v>3870</v>
      </c>
      <c r="CG19" s="1">
        <v>4901</v>
      </c>
      <c r="CH19" s="1">
        <v>7550</v>
      </c>
      <c r="CI19" s="1">
        <v>9205</v>
      </c>
      <c r="CJ19" s="1">
        <v>13260</v>
      </c>
      <c r="CL19" s="1" t="s">
        <v>6</v>
      </c>
      <c r="CM19" s="1">
        <v>17</v>
      </c>
      <c r="CN19" s="1">
        <v>15.8</v>
      </c>
      <c r="CO19" s="1">
        <v>14.6</v>
      </c>
      <c r="CP19" s="1">
        <v>13.5</v>
      </c>
      <c r="CQ19" s="1">
        <v>12.4</v>
      </c>
      <c r="CR19" s="1">
        <v>11.3</v>
      </c>
      <c r="CS19" s="1">
        <v>10.2</v>
      </c>
      <c r="CT19" s="1">
        <v>9.1</v>
      </c>
      <c r="CU19" s="1">
        <v>8</v>
      </c>
      <c r="CV19" s="1">
        <v>6.1</v>
      </c>
      <c r="CW19" s="1">
        <v>5.1</v>
      </c>
      <c r="CX19" s="1">
        <v>3.2</v>
      </c>
      <c r="CZ19" s="1" t="s">
        <v>6</v>
      </c>
      <c r="DA19" s="1">
        <v>16.0828</v>
      </c>
      <c r="DB19" s="1">
        <v>2511.29</v>
      </c>
      <c r="DC19" s="1">
        <v>-41.94</v>
      </c>
      <c r="DD19" s="1">
        <v>-48</v>
      </c>
      <c r="DE19" s="1">
        <v>67</v>
      </c>
      <c r="DM19" s="7" t="str">
        <f t="shared" si="2"/>
        <v>140</v>
      </c>
      <c r="DN19" s="1">
        <v>926</v>
      </c>
      <c r="DO19" s="1">
        <v>4.27</v>
      </c>
      <c r="DP19" s="1">
        <v>0.196</v>
      </c>
      <c r="DQ19" s="1">
        <v>68.5</v>
      </c>
      <c r="DR19" s="1">
        <v>1.23</v>
      </c>
    </row>
    <row r="20" spans="1:122" ht="16.5">
      <c r="A20" s="1" t="s">
        <v>17</v>
      </c>
      <c r="B20" s="1" t="s">
        <v>38</v>
      </c>
      <c r="C20" s="1">
        <v>119.38</v>
      </c>
      <c r="D20" s="1">
        <v>61.2</v>
      </c>
      <c r="F20" s="7" t="s">
        <v>13</v>
      </c>
      <c r="G20" s="7">
        <v>1263</v>
      </c>
      <c r="H20" s="7">
        <v>1248</v>
      </c>
      <c r="I20" s="7">
        <v>1233</v>
      </c>
      <c r="J20" s="1">
        <v>1216</v>
      </c>
      <c r="K20" s="1">
        <v>1200</v>
      </c>
      <c r="L20" s="1">
        <v>1182</v>
      </c>
      <c r="M20" s="1">
        <v>1165</v>
      </c>
      <c r="N20" s="1">
        <v>1145</v>
      </c>
      <c r="O20" s="1">
        <v>1125</v>
      </c>
      <c r="P20" s="1">
        <v>1082</v>
      </c>
      <c r="Q20" s="1">
        <v>1060</v>
      </c>
      <c r="R20" s="1">
        <v>1017</v>
      </c>
      <c r="T20" s="7" t="s">
        <v>13</v>
      </c>
      <c r="U20" s="7">
        <v>0.366</v>
      </c>
      <c r="V20" s="7">
        <v>0.319</v>
      </c>
      <c r="W20" s="7">
        <v>0.29</v>
      </c>
      <c r="X20" s="1">
        <v>0.27</v>
      </c>
      <c r="Y20" s="1">
        <v>0.25</v>
      </c>
      <c r="Z20" s="1">
        <v>0.23</v>
      </c>
      <c r="AA20" s="1">
        <v>0.21</v>
      </c>
      <c r="AB20" s="1">
        <v>0.2</v>
      </c>
      <c r="AC20" s="1">
        <v>0.19</v>
      </c>
      <c r="AD20" s="1">
        <v>0.17</v>
      </c>
      <c r="AE20" s="1">
        <v>0.16</v>
      </c>
      <c r="AF20" s="1">
        <v>0.14</v>
      </c>
      <c r="AH20" s="7" t="s">
        <v>13</v>
      </c>
      <c r="AI20" s="7">
        <v>997</v>
      </c>
      <c r="AJ20" s="7">
        <v>1006</v>
      </c>
      <c r="AK20" s="7">
        <v>1014</v>
      </c>
      <c r="AL20" s="1">
        <v>1021</v>
      </c>
      <c r="AM20" s="1">
        <v>1027</v>
      </c>
      <c r="AN20" s="1">
        <v>1033</v>
      </c>
      <c r="AO20" s="1">
        <v>1039</v>
      </c>
      <c r="AP20" s="1">
        <v>1048</v>
      </c>
      <c r="AQ20" s="1">
        <v>1056</v>
      </c>
      <c r="AR20" s="1">
        <v>1068</v>
      </c>
      <c r="AS20" s="1">
        <v>1074</v>
      </c>
      <c r="AT20" s="1">
        <v>1086</v>
      </c>
      <c r="AV20" s="7" t="s">
        <v>13</v>
      </c>
      <c r="AW20" s="7">
        <v>0.165</v>
      </c>
      <c r="AX20" s="7">
        <v>0.163</v>
      </c>
      <c r="AY20" s="7">
        <v>0.162</v>
      </c>
      <c r="AZ20" s="1">
        <v>0.158</v>
      </c>
      <c r="BA20" s="1">
        <v>0.15</v>
      </c>
      <c r="BB20" s="1">
        <v>0.152</v>
      </c>
      <c r="BC20" s="1">
        <v>0.15</v>
      </c>
      <c r="BD20" s="1">
        <v>0.147</v>
      </c>
      <c r="BE20" s="1">
        <v>0.145</v>
      </c>
      <c r="BF20" s="1">
        <v>0.141</v>
      </c>
      <c r="BG20" s="1">
        <v>0.139</v>
      </c>
      <c r="BH20" s="1">
        <v>0.135</v>
      </c>
      <c r="BJ20" s="7" t="s">
        <v>13</v>
      </c>
      <c r="BK20" s="7">
        <v>367</v>
      </c>
      <c r="BL20" s="7">
        <v>362</v>
      </c>
      <c r="BM20" s="7">
        <v>357</v>
      </c>
      <c r="BN20" s="1">
        <v>351</v>
      </c>
      <c r="BO20" s="1">
        <v>344</v>
      </c>
      <c r="BP20" s="1">
        <v>337</v>
      </c>
      <c r="BQ20" s="1">
        <v>331</v>
      </c>
      <c r="BR20" s="1">
        <v>324</v>
      </c>
      <c r="BS20" s="1">
        <v>316</v>
      </c>
      <c r="BT20" s="1">
        <v>300</v>
      </c>
      <c r="BU20" s="1">
        <v>292</v>
      </c>
      <c r="BV20" s="1">
        <v>276</v>
      </c>
      <c r="BX20" s="7" t="s">
        <v>13</v>
      </c>
      <c r="BY20" s="7">
        <v>298</v>
      </c>
      <c r="BZ20" s="7">
        <v>435</v>
      </c>
      <c r="CA20" s="7">
        <v>618</v>
      </c>
      <c r="CB20" s="1">
        <v>857</v>
      </c>
      <c r="CC20" s="1">
        <v>1165</v>
      </c>
      <c r="CD20" s="1">
        <v>1552</v>
      </c>
      <c r="CE20" s="1">
        <v>2033</v>
      </c>
      <c r="CF20" s="1">
        <v>2619</v>
      </c>
      <c r="CG20" s="1">
        <v>3385</v>
      </c>
      <c r="CH20" s="1">
        <v>5250</v>
      </c>
      <c r="CI20" s="1">
        <v>6440</v>
      </c>
      <c r="CJ20" s="1">
        <v>9037</v>
      </c>
      <c r="CL20" s="7" t="s">
        <v>13</v>
      </c>
      <c r="CM20" s="7">
        <v>32.3</v>
      </c>
      <c r="CN20" s="7">
        <v>30.9</v>
      </c>
      <c r="CO20" s="7">
        <v>29.4</v>
      </c>
      <c r="CP20" s="1">
        <v>28</v>
      </c>
      <c r="CQ20" s="1">
        <v>26.5</v>
      </c>
      <c r="CR20" s="1">
        <v>25.1</v>
      </c>
      <c r="CS20" s="1">
        <v>23.6</v>
      </c>
      <c r="CT20" s="1">
        <v>22.2</v>
      </c>
      <c r="CU20" s="1">
        <v>20.7</v>
      </c>
      <c r="CV20" s="1">
        <v>17.8</v>
      </c>
      <c r="CW20" s="1">
        <v>16.3</v>
      </c>
      <c r="CX20" s="1">
        <v>13.4</v>
      </c>
      <c r="CZ20" s="7" t="s">
        <v>13</v>
      </c>
      <c r="DA20" s="7">
        <v>15.9844</v>
      </c>
      <c r="DB20" s="7">
        <v>2690.85</v>
      </c>
      <c r="DC20" s="7">
        <v>-31.62</v>
      </c>
      <c r="DD20" s="1">
        <v>-45</v>
      </c>
      <c r="DE20" s="1">
        <v>69</v>
      </c>
      <c r="DM20" s="7" t="str">
        <f t="shared" si="2"/>
        <v>150</v>
      </c>
      <c r="DN20" s="1">
        <v>917</v>
      </c>
      <c r="DO20" s="1">
        <v>4.32</v>
      </c>
      <c r="DP20" s="1">
        <v>0.185</v>
      </c>
      <c r="DQ20" s="1">
        <v>68.4</v>
      </c>
      <c r="DR20" s="1">
        <v>1.17</v>
      </c>
    </row>
    <row r="21" spans="1:109" ht="16.5">
      <c r="A21" s="1" t="s">
        <v>18</v>
      </c>
      <c r="B21" s="1" t="s">
        <v>39</v>
      </c>
      <c r="C21" s="1">
        <v>153.84</v>
      </c>
      <c r="D21" s="1">
        <v>76.7</v>
      </c>
      <c r="F21" s="7" t="s">
        <v>17</v>
      </c>
      <c r="G21" s="7">
        <v>1489</v>
      </c>
      <c r="H21" s="7">
        <v>1470</v>
      </c>
      <c r="I21" s="7">
        <v>1450</v>
      </c>
      <c r="J21" s="1">
        <v>1431</v>
      </c>
      <c r="K21" s="1">
        <v>1411</v>
      </c>
      <c r="L21" s="1">
        <v>1395</v>
      </c>
      <c r="M21" s="1">
        <v>1380</v>
      </c>
      <c r="N21" s="1">
        <v>1353</v>
      </c>
      <c r="O21" s="1">
        <v>1326</v>
      </c>
      <c r="P21" s="1">
        <v>1280</v>
      </c>
      <c r="Q21" s="1">
        <v>1257</v>
      </c>
      <c r="R21" s="1">
        <v>1211</v>
      </c>
      <c r="T21" s="7" t="s">
        <v>17</v>
      </c>
      <c r="U21" s="7">
        <v>0.57</v>
      </c>
      <c r="V21" s="7">
        <v>0.51</v>
      </c>
      <c r="W21" s="7">
        <v>0.466</v>
      </c>
      <c r="X21" s="1">
        <v>0.426</v>
      </c>
      <c r="Y21" s="1">
        <v>0.39</v>
      </c>
      <c r="Z21" s="1">
        <v>0.36</v>
      </c>
      <c r="AA21" s="1">
        <v>0.33</v>
      </c>
      <c r="AB21" s="1">
        <v>0.31</v>
      </c>
      <c r="AC21" s="1">
        <v>0.29</v>
      </c>
      <c r="AD21" s="1">
        <v>0.26</v>
      </c>
      <c r="AE21" s="1">
        <v>0.245</v>
      </c>
      <c r="AF21" s="1">
        <v>0.215</v>
      </c>
      <c r="AH21" s="7" t="s">
        <v>17</v>
      </c>
      <c r="AI21" s="7">
        <v>1022</v>
      </c>
      <c r="AJ21" s="7">
        <v>1037</v>
      </c>
      <c r="AK21" s="7">
        <v>1052</v>
      </c>
      <c r="AL21" s="1">
        <v>1067</v>
      </c>
      <c r="AM21" s="1">
        <v>1081</v>
      </c>
      <c r="AN21" s="1">
        <v>1096</v>
      </c>
      <c r="AO21" s="1">
        <v>1110</v>
      </c>
      <c r="AP21" s="1">
        <v>1025</v>
      </c>
      <c r="AQ21" s="1">
        <v>1040</v>
      </c>
      <c r="AR21" s="1">
        <v>1169</v>
      </c>
      <c r="AS21" s="1">
        <v>1184</v>
      </c>
      <c r="AT21" s="1">
        <v>1213</v>
      </c>
      <c r="AV21" s="7" t="s">
        <v>17</v>
      </c>
      <c r="AW21" s="7">
        <v>0.123</v>
      </c>
      <c r="AX21" s="7">
        <v>0.127</v>
      </c>
      <c r="AY21" s="7">
        <v>0.122</v>
      </c>
      <c r="AZ21" s="1">
        <v>0.117</v>
      </c>
      <c r="BA21" s="1">
        <v>0.113</v>
      </c>
      <c r="BB21" s="1">
        <v>0.107</v>
      </c>
      <c r="BC21" s="1">
        <v>0.102</v>
      </c>
      <c r="BD21" s="1">
        <v>0.097</v>
      </c>
      <c r="BE21" s="1">
        <v>0.092</v>
      </c>
      <c r="BF21" s="1">
        <v>0.083</v>
      </c>
      <c r="BG21" s="1">
        <v>0.079</v>
      </c>
      <c r="BH21" s="1">
        <v>0.074</v>
      </c>
      <c r="BJ21" s="7" t="s">
        <v>17</v>
      </c>
      <c r="BK21" s="7">
        <v>263</v>
      </c>
      <c r="BL21" s="7">
        <v>259</v>
      </c>
      <c r="BM21" s="7">
        <v>256</v>
      </c>
      <c r="BN21" s="1">
        <v>252</v>
      </c>
      <c r="BO21" s="1">
        <v>248</v>
      </c>
      <c r="BP21" s="1">
        <v>244</v>
      </c>
      <c r="BQ21" s="1">
        <v>240</v>
      </c>
      <c r="BR21" s="1">
        <v>236</v>
      </c>
      <c r="BS21" s="1">
        <v>231</v>
      </c>
      <c r="BT21" s="1">
        <v>223</v>
      </c>
      <c r="BU21" s="1">
        <v>219</v>
      </c>
      <c r="BV21" s="1">
        <v>211</v>
      </c>
      <c r="BX21" s="7" t="s">
        <v>17</v>
      </c>
      <c r="BY21" s="7">
        <v>106</v>
      </c>
      <c r="BZ21" s="7">
        <v>246</v>
      </c>
      <c r="CA21" s="7">
        <v>366</v>
      </c>
      <c r="CB21" s="1">
        <v>526</v>
      </c>
      <c r="CC21" s="1">
        <v>740</v>
      </c>
      <c r="CD21" s="1">
        <v>1019</v>
      </c>
      <c r="CE21" s="1">
        <v>1403</v>
      </c>
      <c r="CF21" s="1">
        <v>1865</v>
      </c>
      <c r="CG21" s="1">
        <v>2429</v>
      </c>
      <c r="CH21" s="1">
        <v>3926</v>
      </c>
      <c r="CI21" s="1">
        <v>4885</v>
      </c>
      <c r="CJ21" s="1">
        <v>6747</v>
      </c>
      <c r="CL21" s="7" t="s">
        <v>17</v>
      </c>
      <c r="CM21" s="7">
        <v>33.6</v>
      </c>
      <c r="CN21" s="7">
        <v>32.5</v>
      </c>
      <c r="CO21" s="7">
        <v>31.1</v>
      </c>
      <c r="CP21" s="1">
        <v>30</v>
      </c>
      <c r="CQ21" s="1">
        <v>28.8</v>
      </c>
      <c r="CR21" s="1">
        <v>27.7</v>
      </c>
      <c r="CS21" s="1">
        <v>26.5</v>
      </c>
      <c r="CT21" s="1">
        <v>25.3</v>
      </c>
      <c r="CU21" s="1">
        <v>24.1</v>
      </c>
      <c r="CV21" s="1">
        <v>21.8</v>
      </c>
      <c r="CW21" s="1">
        <v>20.6</v>
      </c>
      <c r="CX21" s="1">
        <v>18.3</v>
      </c>
      <c r="CZ21" s="7" t="s">
        <v>17</v>
      </c>
      <c r="DA21" s="7">
        <v>15.9732</v>
      </c>
      <c r="DB21" s="7">
        <v>2696.79</v>
      </c>
      <c r="DC21" s="7">
        <v>-46.16</v>
      </c>
      <c r="DD21" s="1">
        <v>-13</v>
      </c>
      <c r="DE21" s="1">
        <v>97</v>
      </c>
    </row>
    <row r="22" spans="1:109" ht="16.5">
      <c r="A22" s="1" t="s">
        <v>19</v>
      </c>
      <c r="B22" s="1" t="s">
        <v>40</v>
      </c>
      <c r="C22" s="1">
        <v>88.1</v>
      </c>
      <c r="D22" s="1">
        <v>77.1</v>
      </c>
      <c r="F22" s="8" t="s">
        <v>18</v>
      </c>
      <c r="G22" s="48">
        <v>1594</v>
      </c>
      <c r="H22" s="48">
        <v>1575</v>
      </c>
      <c r="I22" s="48">
        <v>1556</v>
      </c>
      <c r="J22" s="1">
        <v>1537</v>
      </c>
      <c r="K22" s="1">
        <v>1517</v>
      </c>
      <c r="L22" s="1">
        <v>1494</v>
      </c>
      <c r="M22" s="1">
        <v>1471</v>
      </c>
      <c r="N22" s="1">
        <v>1452</v>
      </c>
      <c r="O22" s="1">
        <v>1434</v>
      </c>
      <c r="P22" s="1">
        <v>1390</v>
      </c>
      <c r="Q22" s="1">
        <v>1368</v>
      </c>
      <c r="R22" s="1">
        <v>1324</v>
      </c>
      <c r="T22" s="8" t="s">
        <v>18</v>
      </c>
      <c r="U22" s="48">
        <v>0.97</v>
      </c>
      <c r="V22" s="48">
        <v>0.84</v>
      </c>
      <c r="W22" s="48">
        <v>0.74</v>
      </c>
      <c r="X22" s="1">
        <v>0.65</v>
      </c>
      <c r="Y22" s="1">
        <v>0.59</v>
      </c>
      <c r="Z22" s="1">
        <v>0.531</v>
      </c>
      <c r="AA22" s="1">
        <v>0.472</v>
      </c>
      <c r="AB22" s="1">
        <v>0.43</v>
      </c>
      <c r="AC22" s="1">
        <v>0.387</v>
      </c>
      <c r="AD22" s="1">
        <v>0.323</v>
      </c>
      <c r="AE22" s="1">
        <v>0.291</v>
      </c>
      <c r="AF22" s="1">
        <v>0.27</v>
      </c>
      <c r="AH22" s="8" t="s">
        <v>18</v>
      </c>
      <c r="AI22" s="48">
        <v>863</v>
      </c>
      <c r="AJ22" s="48">
        <v>878</v>
      </c>
      <c r="AK22" s="48">
        <v>892</v>
      </c>
      <c r="AL22" s="1">
        <v>907</v>
      </c>
      <c r="AM22" s="1">
        <v>922</v>
      </c>
      <c r="AN22" s="1">
        <v>935</v>
      </c>
      <c r="AO22" s="1">
        <v>947</v>
      </c>
      <c r="AP22" s="1">
        <v>962</v>
      </c>
      <c r="AQ22" s="1">
        <v>976</v>
      </c>
      <c r="AR22" s="1">
        <v>1006</v>
      </c>
      <c r="AS22" s="1">
        <v>1021</v>
      </c>
      <c r="AT22" s="1">
        <v>1051</v>
      </c>
      <c r="AV22" s="8" t="s">
        <v>18</v>
      </c>
      <c r="AW22" s="48">
        <v>0.117</v>
      </c>
      <c r="AX22" s="48">
        <v>0.114</v>
      </c>
      <c r="AY22" s="48">
        <v>0.11</v>
      </c>
      <c r="AZ22" s="1">
        <v>0.107</v>
      </c>
      <c r="BA22" s="1">
        <v>0.104</v>
      </c>
      <c r="BB22" s="1">
        <v>0.101</v>
      </c>
      <c r="BC22" s="1">
        <v>0.097</v>
      </c>
      <c r="BD22" s="1">
        <v>0.094</v>
      </c>
      <c r="BE22" s="1">
        <v>0.09</v>
      </c>
      <c r="BF22" s="1">
        <v>0.083</v>
      </c>
      <c r="BG22" s="1">
        <v>0.08</v>
      </c>
      <c r="BH22" s="1">
        <v>0.073</v>
      </c>
      <c r="BJ22" s="8" t="s">
        <v>18</v>
      </c>
      <c r="BK22" s="48">
        <v>214</v>
      </c>
      <c r="BL22" s="48">
        <v>211</v>
      </c>
      <c r="BM22" s="48">
        <v>208</v>
      </c>
      <c r="BN22" s="1">
        <v>204</v>
      </c>
      <c r="BO22" s="1">
        <v>202</v>
      </c>
      <c r="BP22" s="1">
        <v>198</v>
      </c>
      <c r="BQ22" s="1">
        <v>194</v>
      </c>
      <c r="BR22" s="1">
        <v>190</v>
      </c>
      <c r="BS22" s="1">
        <v>186</v>
      </c>
      <c r="BT22" s="1">
        <v>177</v>
      </c>
      <c r="BU22" s="1">
        <v>181</v>
      </c>
      <c r="BV22" s="1">
        <v>172</v>
      </c>
      <c r="BX22" s="8" t="s">
        <v>18</v>
      </c>
      <c r="BY22" s="48">
        <v>91</v>
      </c>
      <c r="BZ22" s="48">
        <v>143</v>
      </c>
      <c r="CA22" s="48">
        <v>216</v>
      </c>
      <c r="CB22" s="1">
        <v>317</v>
      </c>
      <c r="CC22" s="1">
        <v>451</v>
      </c>
      <c r="CD22" s="1">
        <v>622</v>
      </c>
      <c r="CE22" s="1">
        <v>843</v>
      </c>
      <c r="CF22" s="1">
        <v>1122</v>
      </c>
      <c r="CG22" s="1">
        <v>1463</v>
      </c>
      <c r="CH22" s="1">
        <v>2391</v>
      </c>
      <c r="CI22" s="1">
        <v>3002</v>
      </c>
      <c r="CJ22" s="1">
        <v>4562</v>
      </c>
      <c r="CL22" s="8" t="s">
        <v>18</v>
      </c>
      <c r="CM22" s="48">
        <v>26.9</v>
      </c>
      <c r="CN22" s="48">
        <v>25.7</v>
      </c>
      <c r="CO22" s="48">
        <v>24.5</v>
      </c>
      <c r="CP22" s="1">
        <v>23.3</v>
      </c>
      <c r="CQ22" s="1">
        <v>22</v>
      </c>
      <c r="CR22" s="1">
        <v>20.8</v>
      </c>
      <c r="CS22" s="1">
        <v>19.6</v>
      </c>
      <c r="CT22" s="1">
        <v>18.5</v>
      </c>
      <c r="CU22" s="1">
        <v>17.3</v>
      </c>
      <c r="CV22" s="1">
        <v>15.1</v>
      </c>
      <c r="CW22" s="1">
        <v>14</v>
      </c>
      <c r="CX22" s="1">
        <v>11.8</v>
      </c>
      <c r="CZ22" s="8" t="s">
        <v>18</v>
      </c>
      <c r="DA22" s="48">
        <v>15.8742</v>
      </c>
      <c r="DB22" s="48">
        <v>2808.19</v>
      </c>
      <c r="DC22" s="48">
        <v>-45.99</v>
      </c>
      <c r="DD22" s="1">
        <v>-20</v>
      </c>
      <c r="DE22" s="1">
        <v>101</v>
      </c>
    </row>
    <row r="23" spans="1:109" ht="16.5">
      <c r="A23" s="1" t="s">
        <v>20</v>
      </c>
      <c r="B23" s="1" t="s">
        <v>41</v>
      </c>
      <c r="C23" s="1">
        <v>46.07</v>
      </c>
      <c r="D23" s="1">
        <v>78.3</v>
      </c>
      <c r="F23" s="7" t="s">
        <v>19</v>
      </c>
      <c r="G23" s="7">
        <v>901</v>
      </c>
      <c r="H23" s="7">
        <v>889</v>
      </c>
      <c r="I23" s="7">
        <v>876</v>
      </c>
      <c r="J23" s="1">
        <v>864</v>
      </c>
      <c r="K23" s="1">
        <v>851</v>
      </c>
      <c r="L23" s="1">
        <v>838</v>
      </c>
      <c r="M23" s="1">
        <v>825</v>
      </c>
      <c r="N23" s="1">
        <v>811</v>
      </c>
      <c r="O23" s="1">
        <v>797</v>
      </c>
      <c r="P23" s="1">
        <v>768</v>
      </c>
      <c r="Q23" s="1">
        <v>753</v>
      </c>
      <c r="R23" s="1">
        <v>724</v>
      </c>
      <c r="T23" s="7" t="s">
        <v>19</v>
      </c>
      <c r="U23" s="7">
        <v>0.449</v>
      </c>
      <c r="V23" s="7">
        <v>0.4</v>
      </c>
      <c r="W23" s="7">
        <v>0.36</v>
      </c>
      <c r="X23" s="1">
        <v>0.326</v>
      </c>
      <c r="Y23" s="1">
        <v>0.297</v>
      </c>
      <c r="Z23" s="1">
        <v>0.273</v>
      </c>
      <c r="AA23" s="1">
        <v>0.248</v>
      </c>
      <c r="AB23" s="1">
        <v>0.229</v>
      </c>
      <c r="AC23" s="1">
        <v>0.21</v>
      </c>
      <c r="AD23" s="1">
        <v>0.178</v>
      </c>
      <c r="AE23" s="1">
        <v>0.162</v>
      </c>
      <c r="AF23" s="1">
        <v>0.13</v>
      </c>
      <c r="AH23" s="7" t="s">
        <v>19</v>
      </c>
      <c r="AI23" s="7">
        <v>1919</v>
      </c>
      <c r="AJ23" s="7">
        <v>1955</v>
      </c>
      <c r="AK23" s="7">
        <v>1990</v>
      </c>
      <c r="AL23" s="1">
        <v>2028</v>
      </c>
      <c r="AM23" s="1">
        <v>2066</v>
      </c>
      <c r="AN23" s="1">
        <v>2102</v>
      </c>
      <c r="AO23" s="1">
        <v>2137</v>
      </c>
      <c r="AP23" s="1">
        <v>2173</v>
      </c>
      <c r="AQ23" s="1">
        <v>2208</v>
      </c>
      <c r="AR23" s="1">
        <v>2279</v>
      </c>
      <c r="AS23" s="1">
        <v>2315</v>
      </c>
      <c r="AT23" s="1">
        <v>2386</v>
      </c>
      <c r="AV23" s="7" t="s">
        <v>19</v>
      </c>
      <c r="AW23" s="7">
        <v>0.145</v>
      </c>
      <c r="AX23" s="7">
        <v>0.142</v>
      </c>
      <c r="AY23" s="7">
        <v>0.139</v>
      </c>
      <c r="AZ23" s="1">
        <v>0.136</v>
      </c>
      <c r="BA23" s="1">
        <v>0.133</v>
      </c>
      <c r="BB23" s="1">
        <v>0.13</v>
      </c>
      <c r="BC23" s="1">
        <v>0.127</v>
      </c>
      <c r="BD23" s="1">
        <v>0.123</v>
      </c>
      <c r="BE23" s="1">
        <v>0.12</v>
      </c>
      <c r="BF23" s="1">
        <v>0.114</v>
      </c>
      <c r="BG23" s="1">
        <v>0.111</v>
      </c>
      <c r="BH23" s="1">
        <v>0.105</v>
      </c>
      <c r="BJ23" s="7" t="s">
        <v>19</v>
      </c>
      <c r="BK23" s="7">
        <v>411</v>
      </c>
      <c r="BL23" s="7">
        <v>405</v>
      </c>
      <c r="BM23" s="7">
        <v>399</v>
      </c>
      <c r="BN23" s="1">
        <v>393</v>
      </c>
      <c r="BO23" s="1">
        <v>388</v>
      </c>
      <c r="BP23" s="1">
        <v>380</v>
      </c>
      <c r="BQ23" s="1">
        <v>372</v>
      </c>
      <c r="BR23" s="1">
        <v>364</v>
      </c>
      <c r="BS23" s="1">
        <v>356</v>
      </c>
      <c r="BT23" s="1">
        <v>338</v>
      </c>
      <c r="BU23" s="1">
        <v>329</v>
      </c>
      <c r="BV23" s="1">
        <v>311</v>
      </c>
      <c r="BX23" s="7" t="s">
        <v>19</v>
      </c>
      <c r="BY23" s="7">
        <v>72.8</v>
      </c>
      <c r="BZ23" s="7">
        <v>119</v>
      </c>
      <c r="CA23" s="7">
        <v>186</v>
      </c>
      <c r="CB23" s="1">
        <v>282</v>
      </c>
      <c r="CC23" s="1">
        <v>415</v>
      </c>
      <c r="CD23" s="1">
        <v>596</v>
      </c>
      <c r="CE23" s="1">
        <v>833</v>
      </c>
      <c r="CF23" s="1">
        <v>1130</v>
      </c>
      <c r="CG23" s="1">
        <v>1515</v>
      </c>
      <c r="CH23" s="1">
        <v>2585</v>
      </c>
      <c r="CI23" s="1">
        <v>3300</v>
      </c>
      <c r="CJ23" s="1">
        <v>5035</v>
      </c>
      <c r="CL23" s="7" t="s">
        <v>19</v>
      </c>
      <c r="CM23" s="7">
        <v>24.3</v>
      </c>
      <c r="CN23" s="7">
        <v>23</v>
      </c>
      <c r="CO23" s="7">
        <v>21.7</v>
      </c>
      <c r="CP23" s="1">
        <v>20.5</v>
      </c>
      <c r="CQ23" s="1">
        <v>19.2</v>
      </c>
      <c r="CR23" s="1">
        <v>18</v>
      </c>
      <c r="CS23" s="1">
        <v>16.8</v>
      </c>
      <c r="CT23" s="1">
        <v>15.6</v>
      </c>
      <c r="CU23" s="1">
        <v>14.4</v>
      </c>
      <c r="CV23" s="1">
        <v>12.1</v>
      </c>
      <c r="CW23" s="1">
        <v>10.9</v>
      </c>
      <c r="CX23" s="1">
        <v>8.6</v>
      </c>
      <c r="CZ23" s="7" t="s">
        <v>19</v>
      </c>
      <c r="DA23" s="7">
        <v>16.1516</v>
      </c>
      <c r="DB23" s="7">
        <v>2790.5</v>
      </c>
      <c r="DC23" s="7">
        <v>-57.15</v>
      </c>
      <c r="DD23" s="1">
        <v>-4</v>
      </c>
      <c r="DE23" s="1">
        <v>112</v>
      </c>
    </row>
    <row r="24" spans="1:116" ht="16.5">
      <c r="A24" s="43" t="s">
        <v>132</v>
      </c>
      <c r="B24" s="47" t="s">
        <v>152</v>
      </c>
      <c r="C24" s="1">
        <v>61.09</v>
      </c>
      <c r="D24" s="1">
        <v>168.5</v>
      </c>
      <c r="F24" s="43" t="s">
        <v>132</v>
      </c>
      <c r="G24" s="1">
        <v>985.3</v>
      </c>
      <c r="H24" s="1">
        <v>969.7</v>
      </c>
      <c r="I24" s="1">
        <v>969.7</v>
      </c>
      <c r="J24" s="1">
        <v>954.5</v>
      </c>
      <c r="K24" s="1">
        <v>939.8</v>
      </c>
      <c r="L24" s="1">
        <v>939.8</v>
      </c>
      <c r="M24" s="1">
        <v>925.6</v>
      </c>
      <c r="N24" s="1">
        <v>911.8</v>
      </c>
      <c r="O24" s="1">
        <v>911.8</v>
      </c>
      <c r="P24" s="1">
        <v>885.4</v>
      </c>
      <c r="Q24" s="1">
        <v>872.7</v>
      </c>
      <c r="R24" s="1">
        <v>860.4</v>
      </c>
      <c r="T24" s="43" t="s">
        <v>132</v>
      </c>
      <c r="U24" s="1">
        <v>0.949</v>
      </c>
      <c r="V24" s="1">
        <v>0.8769</v>
      </c>
      <c r="W24" s="1">
        <v>0.8124</v>
      </c>
      <c r="X24" s="1">
        <v>0.7395</v>
      </c>
      <c r="Y24" s="1">
        <v>0.651</v>
      </c>
      <c r="Z24" s="1">
        <v>0.5782999999999999</v>
      </c>
      <c r="AA24" s="1">
        <v>0.5182</v>
      </c>
      <c r="AB24" s="1">
        <v>0.4683</v>
      </c>
      <c r="AC24" s="1">
        <v>0.4265</v>
      </c>
      <c r="AD24" s="1">
        <v>0.36110000000000003</v>
      </c>
      <c r="AE24" s="1">
        <v>0.3352</v>
      </c>
      <c r="AF24" s="1">
        <v>0.2927</v>
      </c>
      <c r="AH24" s="43" t="s">
        <v>132</v>
      </c>
      <c r="AI24" s="1">
        <v>3479.6</v>
      </c>
      <c r="AJ24" s="1">
        <v>3483.1</v>
      </c>
      <c r="AK24" s="1">
        <v>3491.1</v>
      </c>
      <c r="AL24" s="1">
        <v>3502.3</v>
      </c>
      <c r="AM24" s="1">
        <v>3516.5</v>
      </c>
      <c r="AN24" s="1">
        <v>3533.7999999999997</v>
      </c>
      <c r="AO24" s="1">
        <v>3554</v>
      </c>
      <c r="AP24" s="1">
        <v>3577.1000000000004</v>
      </c>
      <c r="AQ24" s="1">
        <v>3603.1</v>
      </c>
      <c r="AR24" s="1">
        <v>3663.7</v>
      </c>
      <c r="AS24" s="1">
        <v>3698.4</v>
      </c>
      <c r="AT24" s="1">
        <v>3777.2999999999997</v>
      </c>
      <c r="AV24" s="43" t="s">
        <v>132</v>
      </c>
      <c r="AW24" s="1">
        <v>0.4884</v>
      </c>
      <c r="AX24" s="1">
        <v>0.4663</v>
      </c>
      <c r="AY24" s="1">
        <v>0.4466</v>
      </c>
      <c r="AZ24" s="1">
        <v>0.428</v>
      </c>
      <c r="BA24" s="1">
        <v>0.4118</v>
      </c>
      <c r="BB24" s="1">
        <v>0.3987</v>
      </c>
      <c r="BC24" s="1">
        <v>0.3816</v>
      </c>
      <c r="BD24" s="1">
        <v>0.3689</v>
      </c>
      <c r="BE24" s="1">
        <v>0.3561</v>
      </c>
      <c r="BF24" s="1">
        <v>0.3329</v>
      </c>
      <c r="BG24" s="1">
        <v>0.3225</v>
      </c>
      <c r="BH24" s="1">
        <v>0.3039</v>
      </c>
      <c r="BJ24" s="43" t="s">
        <v>132</v>
      </c>
      <c r="BK24" s="1" t="s">
        <v>148</v>
      </c>
      <c r="BL24" s="1" t="s">
        <v>148</v>
      </c>
      <c r="BM24" s="1" t="s">
        <v>148</v>
      </c>
      <c r="BN24" s="1" t="s">
        <v>148</v>
      </c>
      <c r="BO24" s="1" t="s">
        <v>148</v>
      </c>
      <c r="BP24" s="1" t="s">
        <v>148</v>
      </c>
      <c r="BQ24" s="1" t="s">
        <v>148</v>
      </c>
      <c r="BR24" s="1" t="s">
        <v>148</v>
      </c>
      <c r="BS24" s="1" t="s">
        <v>148</v>
      </c>
      <c r="BT24" s="1" t="s">
        <v>148</v>
      </c>
      <c r="BU24" s="1" t="s">
        <v>148</v>
      </c>
      <c r="BV24" s="1" t="s">
        <v>148</v>
      </c>
      <c r="BX24" s="43" t="s">
        <v>132</v>
      </c>
      <c r="BY24" s="1" t="s">
        <v>148</v>
      </c>
      <c r="BZ24" s="1" t="s">
        <v>148</v>
      </c>
      <c r="CA24" s="1" t="s">
        <v>148</v>
      </c>
      <c r="CB24" s="1" t="s">
        <v>148</v>
      </c>
      <c r="CC24" s="1" t="s">
        <v>148</v>
      </c>
      <c r="CD24" s="1">
        <v>5.17692573402418</v>
      </c>
      <c r="CE24" s="1">
        <v>9.913565260301013</v>
      </c>
      <c r="CF24" s="1">
        <v>18.1687441401431</v>
      </c>
      <c r="CG24" s="1">
        <v>31.988630643967433</v>
      </c>
      <c r="CH24" s="1">
        <v>88.92731310140636</v>
      </c>
      <c r="CI24" s="1">
        <v>142.12918825561314</v>
      </c>
      <c r="CJ24" s="1">
        <v>330.61968911917097</v>
      </c>
      <c r="CL24" s="43" t="s">
        <v>132</v>
      </c>
      <c r="CM24" s="1" t="s">
        <v>148</v>
      </c>
      <c r="CN24" s="1" t="s">
        <v>148</v>
      </c>
      <c r="CO24" s="1" t="s">
        <v>148</v>
      </c>
      <c r="CP24" s="1" t="s">
        <v>148</v>
      </c>
      <c r="CQ24" s="1" t="s">
        <v>148</v>
      </c>
      <c r="CR24" s="1">
        <v>57.33</v>
      </c>
      <c r="CS24" s="1">
        <v>55.04</v>
      </c>
      <c r="CT24" s="1">
        <v>52.76</v>
      </c>
      <c r="CU24" s="1">
        <v>50.5</v>
      </c>
      <c r="CV24" s="1">
        <v>46.03</v>
      </c>
      <c r="CW24" s="1">
        <v>43.82</v>
      </c>
      <c r="CX24" s="1">
        <v>39.46</v>
      </c>
      <c r="CZ24" s="43" t="s">
        <v>132</v>
      </c>
      <c r="DA24" s="7">
        <v>17.8174</v>
      </c>
      <c r="DB24" s="7">
        <v>3988.33</v>
      </c>
      <c r="DC24" s="7">
        <v>-86.93</v>
      </c>
      <c r="DD24" s="1" t="s">
        <v>148</v>
      </c>
      <c r="DE24" s="1" t="s">
        <v>148</v>
      </c>
      <c r="DF24" s="14"/>
      <c r="DG24" s="14"/>
      <c r="DH24" s="14"/>
      <c r="DI24" s="14"/>
      <c r="DJ24" s="14"/>
      <c r="DK24" s="14"/>
      <c r="DL24" s="14"/>
    </row>
    <row r="25" spans="1:116" ht="16.5">
      <c r="A25" s="43" t="s">
        <v>133</v>
      </c>
      <c r="B25" s="47" t="s">
        <v>153</v>
      </c>
      <c r="C25" s="1">
        <v>60.1</v>
      </c>
      <c r="D25" s="1">
        <v>97.35</v>
      </c>
      <c r="F25" s="43" t="s">
        <v>133</v>
      </c>
      <c r="G25" s="1">
        <v>794.9</v>
      </c>
      <c r="H25" s="1">
        <v>186.1</v>
      </c>
      <c r="I25" s="1">
        <v>777.5</v>
      </c>
      <c r="J25" s="1">
        <v>763.4</v>
      </c>
      <c r="K25" s="1">
        <v>759.5</v>
      </c>
      <c r="L25" s="1">
        <v>751.2</v>
      </c>
      <c r="M25" s="1">
        <v>742.1</v>
      </c>
      <c r="N25" s="1">
        <v>733.9</v>
      </c>
      <c r="O25" s="1">
        <v>725.8</v>
      </c>
      <c r="P25" s="1">
        <v>708.3</v>
      </c>
      <c r="Q25" s="1">
        <v>700.9</v>
      </c>
      <c r="R25" s="1">
        <v>675.8</v>
      </c>
      <c r="T25" s="43" t="s">
        <v>133</v>
      </c>
      <c r="U25" s="1">
        <v>2.2</v>
      </c>
      <c r="V25" s="1">
        <v>1.72</v>
      </c>
      <c r="W25" s="1">
        <v>1.38</v>
      </c>
      <c r="X25" s="1">
        <v>1.1173</v>
      </c>
      <c r="Y25" s="1">
        <v>0.92</v>
      </c>
      <c r="Z25" s="1">
        <v>0.7565</v>
      </c>
      <c r="AA25" s="1">
        <v>0.63</v>
      </c>
      <c r="AB25" s="1">
        <v>0.53</v>
      </c>
      <c r="AC25" s="1">
        <v>0.447</v>
      </c>
      <c r="AD25" s="1">
        <v>0.337</v>
      </c>
      <c r="AE25" s="1">
        <v>0.291</v>
      </c>
      <c r="AF25" s="1">
        <v>0.216</v>
      </c>
      <c r="AH25" s="43" t="s">
        <v>133</v>
      </c>
      <c r="AI25" s="1">
        <v>2314</v>
      </c>
      <c r="AJ25" s="1">
        <v>2375</v>
      </c>
      <c r="AK25" s="1">
        <v>2445</v>
      </c>
      <c r="AL25" s="1">
        <v>2526</v>
      </c>
      <c r="AM25" s="1">
        <v>2619</v>
      </c>
      <c r="AN25" s="1">
        <v>2725</v>
      </c>
      <c r="AO25" s="1">
        <v>2846</v>
      </c>
      <c r="AP25" s="1">
        <v>2981</v>
      </c>
      <c r="AQ25" s="1">
        <v>3134</v>
      </c>
      <c r="AR25" s="1">
        <v>3495</v>
      </c>
      <c r="AS25" s="1">
        <v>3705</v>
      </c>
      <c r="AT25" s="1">
        <v>4193</v>
      </c>
      <c r="AV25" s="43" t="s">
        <v>133</v>
      </c>
      <c r="AW25" s="1">
        <v>0.1554</v>
      </c>
      <c r="AX25" s="1">
        <v>0.1534</v>
      </c>
      <c r="AY25" s="1">
        <v>0.1514</v>
      </c>
      <c r="AZ25" s="1">
        <v>0.1494</v>
      </c>
      <c r="BA25" s="1">
        <v>0.1474</v>
      </c>
      <c r="BB25" s="1">
        <v>0.1454</v>
      </c>
      <c r="BC25" s="1">
        <v>0.1432</v>
      </c>
      <c r="BD25" s="1">
        <v>0.1417</v>
      </c>
      <c r="BE25" s="1">
        <v>0.1402</v>
      </c>
      <c r="BF25" s="1">
        <v>0.1374</v>
      </c>
      <c r="BG25" s="1">
        <v>0.1354</v>
      </c>
      <c r="BH25" s="1">
        <v>0.1317</v>
      </c>
      <c r="BJ25" s="43" t="s">
        <v>133</v>
      </c>
      <c r="BK25" s="1">
        <v>810</v>
      </c>
      <c r="BL25" s="1">
        <v>798</v>
      </c>
      <c r="BM25" s="1">
        <v>784</v>
      </c>
      <c r="BN25" s="1">
        <v>770</v>
      </c>
      <c r="BO25" s="1">
        <v>756</v>
      </c>
      <c r="BP25" s="1">
        <v>741</v>
      </c>
      <c r="BQ25" s="1">
        <v>724</v>
      </c>
      <c r="BR25" s="1">
        <v>703</v>
      </c>
      <c r="BS25" s="1">
        <v>687</v>
      </c>
      <c r="BT25" s="1">
        <v>645</v>
      </c>
      <c r="BU25" s="1">
        <v>620</v>
      </c>
      <c r="BV25" s="1">
        <v>569</v>
      </c>
      <c r="BX25" s="43" t="s">
        <v>133</v>
      </c>
      <c r="BY25" s="1">
        <v>14.206168270416972</v>
      </c>
      <c r="BZ25" s="1">
        <v>27.377251418702194</v>
      </c>
      <c r="CA25" s="1">
        <v>52.81184307920059</v>
      </c>
      <c r="CB25" s="1">
        <v>93.53269183320997</v>
      </c>
      <c r="CC25" s="1">
        <v>152.11250925240563</v>
      </c>
      <c r="CD25" s="1">
        <v>244.7451270663706</v>
      </c>
      <c r="CE25" s="1">
        <v>380.73131014063654</v>
      </c>
      <c r="CF25" s="1">
        <v>575.5223291389094</v>
      </c>
      <c r="CG25" s="1">
        <v>845.3195164075993</v>
      </c>
      <c r="CH25" s="1">
        <v>1789.647174932149</v>
      </c>
      <c r="CI25" s="1">
        <v>2411.448309893906</v>
      </c>
      <c r="CJ25" s="1">
        <v>4047.3328398717</v>
      </c>
      <c r="CL25" s="43" t="s">
        <v>133</v>
      </c>
      <c r="CM25" s="1">
        <v>23.8</v>
      </c>
      <c r="CN25" s="1">
        <v>22.9</v>
      </c>
      <c r="CO25" s="1">
        <v>22.1</v>
      </c>
      <c r="CP25" s="1">
        <v>21.1</v>
      </c>
      <c r="CQ25" s="1">
        <v>20.400000000000002</v>
      </c>
      <c r="CR25" s="1">
        <v>19.5</v>
      </c>
      <c r="CS25" s="1">
        <v>18.599999999999998</v>
      </c>
      <c r="CT25" s="1">
        <v>17.7</v>
      </c>
      <c r="CU25" s="1">
        <v>16.8</v>
      </c>
      <c r="CV25" s="1">
        <v>14.9</v>
      </c>
      <c r="CW25" s="1">
        <v>13.899999999999999</v>
      </c>
      <c r="CX25" s="1">
        <v>11.799999999999999</v>
      </c>
      <c r="CZ25" s="43" t="s">
        <v>133</v>
      </c>
      <c r="DA25" s="1">
        <v>17.5439</v>
      </c>
      <c r="DB25" s="1">
        <v>3166.38</v>
      </c>
      <c r="DC25" s="1">
        <v>-80.15</v>
      </c>
      <c r="DD25" s="1" t="s">
        <v>148</v>
      </c>
      <c r="DE25" s="1" t="s">
        <v>148</v>
      </c>
      <c r="DF25" s="14"/>
      <c r="DG25" s="14"/>
      <c r="DH25" s="14"/>
      <c r="DI25" s="14"/>
      <c r="DJ25" s="14"/>
      <c r="DK25" s="14"/>
      <c r="DL25" s="14"/>
    </row>
    <row r="26" spans="1:116" ht="16.5">
      <c r="A26" s="43" t="s">
        <v>134</v>
      </c>
      <c r="B26" s="47" t="s">
        <v>154</v>
      </c>
      <c r="C26" s="1">
        <v>72.11</v>
      </c>
      <c r="D26" s="1">
        <v>79.57</v>
      </c>
      <c r="F26" s="43" t="s">
        <v>134</v>
      </c>
      <c r="G26" s="1">
        <v>802.1</v>
      </c>
      <c r="H26" s="1">
        <v>792.3</v>
      </c>
      <c r="I26" s="1">
        <v>782.2</v>
      </c>
      <c r="J26" s="1">
        <v>771.9</v>
      </c>
      <c r="K26" s="1">
        <v>761.4</v>
      </c>
      <c r="L26" s="1">
        <v>750.8</v>
      </c>
      <c r="M26" s="1">
        <v>740</v>
      </c>
      <c r="N26" s="1">
        <v>731.6</v>
      </c>
      <c r="O26" s="1">
        <v>721.2</v>
      </c>
      <c r="P26" s="1">
        <v>697.2</v>
      </c>
      <c r="Q26" s="1">
        <v>683.9</v>
      </c>
      <c r="R26" s="1">
        <v>655.2</v>
      </c>
      <c r="T26" s="43" t="s">
        <v>134</v>
      </c>
      <c r="U26" s="1">
        <v>0.4322</v>
      </c>
      <c r="V26" s="1">
        <v>0.3797</v>
      </c>
      <c r="W26" s="1">
        <v>0.34</v>
      </c>
      <c r="X26" s="1">
        <v>0.31189999999999996</v>
      </c>
      <c r="Y26" s="1">
        <v>0.2863</v>
      </c>
      <c r="Z26" s="1">
        <v>0.26239999999999997</v>
      </c>
      <c r="AA26" s="1">
        <v>0.24</v>
      </c>
      <c r="AB26" s="1">
        <v>0.2216</v>
      </c>
      <c r="AC26" s="1">
        <v>0.197</v>
      </c>
      <c r="AD26" s="1">
        <v>0.1713</v>
      </c>
      <c r="AE26" s="1">
        <v>0.1596</v>
      </c>
      <c r="AF26" s="1">
        <v>0.1378</v>
      </c>
      <c r="AH26" s="43" t="s">
        <v>134</v>
      </c>
      <c r="AI26" s="1">
        <v>2191</v>
      </c>
      <c r="AJ26" s="1">
        <v>2214</v>
      </c>
      <c r="AK26" s="1">
        <v>2240</v>
      </c>
      <c r="AL26" s="1">
        <v>2272</v>
      </c>
      <c r="AM26" s="1">
        <v>2308</v>
      </c>
      <c r="AN26" s="1">
        <v>2346</v>
      </c>
      <c r="AO26" s="1">
        <v>2387</v>
      </c>
      <c r="AP26" s="1">
        <v>2450</v>
      </c>
      <c r="AQ26" s="1">
        <v>2497</v>
      </c>
      <c r="AR26" s="1">
        <v>2597</v>
      </c>
      <c r="AS26" s="1">
        <v>2653</v>
      </c>
      <c r="AT26" s="1">
        <v>2778</v>
      </c>
      <c r="AV26" s="43" t="s">
        <v>134</v>
      </c>
      <c r="AW26" s="1">
        <v>0.1483</v>
      </c>
      <c r="AX26" s="1">
        <v>0.1447</v>
      </c>
      <c r="AY26" s="1">
        <v>0.1421</v>
      </c>
      <c r="AZ26" s="1">
        <v>0.1391</v>
      </c>
      <c r="BA26" s="1">
        <v>0.1361</v>
      </c>
      <c r="BB26" s="1" t="s">
        <v>148</v>
      </c>
      <c r="BC26" s="1" t="s">
        <v>148</v>
      </c>
      <c r="BD26" s="1" t="s">
        <v>148</v>
      </c>
      <c r="BE26" s="1" t="s">
        <v>148</v>
      </c>
      <c r="BF26" s="1" t="s">
        <v>148</v>
      </c>
      <c r="BG26" s="1" t="s">
        <v>148</v>
      </c>
      <c r="BH26" s="1" t="s">
        <v>148</v>
      </c>
      <c r="BJ26" s="43" t="s">
        <v>134</v>
      </c>
      <c r="BK26" s="1">
        <v>480.46</v>
      </c>
      <c r="BL26" s="1">
        <v>472.86</v>
      </c>
      <c r="BM26" s="1">
        <v>464.96</v>
      </c>
      <c r="BN26" s="1">
        <v>456.82</v>
      </c>
      <c r="BO26" s="1">
        <v>448.48</v>
      </c>
      <c r="BP26" s="1">
        <v>439.95</v>
      </c>
      <c r="BQ26" s="1">
        <v>431.26</v>
      </c>
      <c r="BR26" s="1">
        <v>424.94</v>
      </c>
      <c r="BS26" s="1">
        <v>417.05</v>
      </c>
      <c r="BT26" s="1">
        <v>398.24</v>
      </c>
      <c r="BU26" s="1">
        <v>387.61</v>
      </c>
      <c r="BV26" s="1">
        <v>364.29</v>
      </c>
      <c r="BX26" s="43" t="s">
        <v>134</v>
      </c>
      <c r="BY26" s="1">
        <v>77.55637799161114</v>
      </c>
      <c r="BZ26" s="1">
        <v>119.70984455958549</v>
      </c>
      <c r="CA26" s="1">
        <v>186.16530964717492</v>
      </c>
      <c r="CB26" s="1">
        <v>280.973106340982</v>
      </c>
      <c r="CC26" s="1">
        <v>413.73402417962</v>
      </c>
      <c r="CD26" s="1">
        <v>568.9217863311127</v>
      </c>
      <c r="CE26" s="1">
        <v>775.5637799161115</v>
      </c>
      <c r="CF26" s="1">
        <v>1013.3333333333333</v>
      </c>
      <c r="CG26" s="1">
        <v>1344.8605970885762</v>
      </c>
      <c r="CH26" s="1">
        <v>2327.4414014310387</v>
      </c>
      <c r="CI26" s="1">
        <v>2885.487293362941</v>
      </c>
      <c r="CJ26" s="1">
        <v>4465.117197137922</v>
      </c>
      <c r="CL26" s="43" t="s">
        <v>134</v>
      </c>
      <c r="CM26" s="1">
        <v>25.31</v>
      </c>
      <c r="CN26" s="1">
        <v>24.049999999999997</v>
      </c>
      <c r="CO26" s="1">
        <v>22.82</v>
      </c>
      <c r="CP26" s="1">
        <v>21.6</v>
      </c>
      <c r="CQ26" s="1">
        <v>20.369999999999997</v>
      </c>
      <c r="CR26" s="1">
        <v>19.169999999999998</v>
      </c>
      <c r="CS26" s="1">
        <v>17.98</v>
      </c>
      <c r="CT26" s="1">
        <v>16.81</v>
      </c>
      <c r="CU26" s="1">
        <v>15.63</v>
      </c>
      <c r="CV26" s="1">
        <v>13.350000000000001</v>
      </c>
      <c r="CW26" s="1">
        <v>12.21</v>
      </c>
      <c r="CX26" s="1">
        <v>10.02</v>
      </c>
      <c r="CZ26" s="43" t="s">
        <v>134</v>
      </c>
      <c r="DA26" s="1">
        <v>16.5986</v>
      </c>
      <c r="DB26" s="1">
        <v>3150.42</v>
      </c>
      <c r="DC26" s="1">
        <v>-35.65</v>
      </c>
      <c r="DD26" s="1" t="s">
        <v>148</v>
      </c>
      <c r="DE26" s="1" t="s">
        <v>148</v>
      </c>
      <c r="DF26" s="14"/>
      <c r="DG26" s="14"/>
      <c r="DH26" s="14"/>
      <c r="DI26" s="14"/>
      <c r="DJ26" s="14"/>
      <c r="DK26" s="14"/>
      <c r="DL26" s="14"/>
    </row>
    <row r="27" spans="1:116" ht="16.5">
      <c r="A27" s="43" t="s">
        <v>135</v>
      </c>
      <c r="B27" s="47" t="s">
        <v>155</v>
      </c>
      <c r="C27" s="1">
        <v>58.12</v>
      </c>
      <c r="D27" s="1">
        <v>-0.3</v>
      </c>
      <c r="F27" s="43" t="s">
        <v>135</v>
      </c>
      <c r="G27" s="1">
        <v>578.9</v>
      </c>
      <c r="H27" s="1">
        <v>567.3</v>
      </c>
      <c r="I27" s="1">
        <v>555.2</v>
      </c>
      <c r="J27" s="1">
        <v>542.6</v>
      </c>
      <c r="K27" s="1">
        <v>523.3</v>
      </c>
      <c r="L27" s="1">
        <v>509.9</v>
      </c>
      <c r="M27" s="1">
        <v>496.8</v>
      </c>
      <c r="N27" s="1">
        <v>480.5</v>
      </c>
      <c r="O27" s="1">
        <v>465.1</v>
      </c>
      <c r="P27" s="1">
        <v>430.7</v>
      </c>
      <c r="Q27" s="1">
        <v>412.2</v>
      </c>
      <c r="R27" s="1">
        <v>377.5</v>
      </c>
      <c r="T27" s="43" t="s">
        <v>135</v>
      </c>
      <c r="U27" s="1">
        <v>0.1851</v>
      </c>
      <c r="V27" s="1">
        <v>0.1695</v>
      </c>
      <c r="W27" s="1">
        <v>0.15530000000000002</v>
      </c>
      <c r="X27" s="1">
        <v>0.1423</v>
      </c>
      <c r="Y27" s="1">
        <v>0.12990000000000002</v>
      </c>
      <c r="Z27" s="1">
        <v>0.118</v>
      </c>
      <c r="AA27" s="1">
        <v>0.10640000000000001</v>
      </c>
      <c r="AB27" s="1">
        <v>0.09512000000000001</v>
      </c>
      <c r="AC27" s="1">
        <v>0.0841</v>
      </c>
      <c r="AD27" s="1">
        <v>0.0627</v>
      </c>
      <c r="AE27" s="1">
        <v>0.0525</v>
      </c>
      <c r="AF27" s="1">
        <v>0.0334</v>
      </c>
      <c r="AH27" s="43" t="s">
        <v>135</v>
      </c>
      <c r="AI27" s="1">
        <v>2508</v>
      </c>
      <c r="AJ27" s="1">
        <v>2567</v>
      </c>
      <c r="AK27" s="1">
        <v>2629</v>
      </c>
      <c r="AL27" s="1">
        <v>2692</v>
      </c>
      <c r="AM27" s="1">
        <v>2772</v>
      </c>
      <c r="AN27" s="1">
        <v>2851</v>
      </c>
      <c r="AO27" s="1">
        <v>2939</v>
      </c>
      <c r="AP27" s="1">
        <v>3036</v>
      </c>
      <c r="AQ27" s="1">
        <v>3161</v>
      </c>
      <c r="AR27" s="1">
        <v>3517</v>
      </c>
      <c r="AS27" s="1">
        <v>3747</v>
      </c>
      <c r="AT27" s="1"/>
      <c r="AV27" s="43" t="s">
        <v>135</v>
      </c>
      <c r="AW27" s="1">
        <v>0.1122</v>
      </c>
      <c r="AX27" s="1">
        <v>0.11</v>
      </c>
      <c r="AY27" s="1">
        <v>0.1079</v>
      </c>
      <c r="AZ27" s="1">
        <v>0.1044</v>
      </c>
      <c r="BA27" s="1">
        <v>0.1009</v>
      </c>
      <c r="BB27" s="1">
        <v>0.0974</v>
      </c>
      <c r="BC27" s="1">
        <v>0.094</v>
      </c>
      <c r="BD27" s="1">
        <v>0.0916</v>
      </c>
      <c r="BE27" s="1">
        <v>0.0893</v>
      </c>
      <c r="BF27" s="1">
        <v>0.0824</v>
      </c>
      <c r="BG27" s="1">
        <v>0.0766</v>
      </c>
      <c r="BH27" s="1">
        <v>0.0661</v>
      </c>
      <c r="BJ27" s="43" t="s">
        <v>135</v>
      </c>
      <c r="BK27" s="1">
        <v>367.41</v>
      </c>
      <c r="BL27" s="1">
        <v>357.32</v>
      </c>
      <c r="BM27" s="1">
        <v>346.51</v>
      </c>
      <c r="BN27" s="1">
        <v>334.99</v>
      </c>
      <c r="BO27" s="1">
        <v>321.3</v>
      </c>
      <c r="BP27" s="1">
        <v>306.89</v>
      </c>
      <c r="BQ27" s="1">
        <v>291.76</v>
      </c>
      <c r="BR27" s="1">
        <v>275.19</v>
      </c>
      <c r="BS27" s="1">
        <v>256.46</v>
      </c>
      <c r="BT27" s="1">
        <v>208.92</v>
      </c>
      <c r="BU27" s="1">
        <v>180.1</v>
      </c>
      <c r="BV27" s="1"/>
      <c r="BX27" s="43" t="s">
        <v>135</v>
      </c>
      <c r="BY27" s="1">
        <v>1563.87860843819</v>
      </c>
      <c r="BZ27" s="1">
        <v>2126.4248704663214</v>
      </c>
      <c r="CA27" s="1">
        <v>2890.73772514187</v>
      </c>
      <c r="CB27" s="1">
        <v>3799.812484579324</v>
      </c>
      <c r="CC27" s="1">
        <v>4811.645694547249</v>
      </c>
      <c r="CD27" s="1">
        <v>6143.755243029855</v>
      </c>
      <c r="CE27" s="1">
        <v>8108.1667900320745</v>
      </c>
      <c r="CF27" s="1">
        <v>9285.76363187762</v>
      </c>
      <c r="CG27" s="1">
        <v>11348.433259314088</v>
      </c>
      <c r="CH27" s="1">
        <v>16343.844066123858</v>
      </c>
      <c r="CI27" s="1">
        <v>19359.09203059462</v>
      </c>
      <c r="CJ27" s="1">
        <v>27390.002467308164</v>
      </c>
      <c r="CL27" s="43" t="s">
        <v>135</v>
      </c>
      <c r="CM27" s="1">
        <v>12.82</v>
      </c>
      <c r="CN27" s="1">
        <v>11.68</v>
      </c>
      <c r="CO27" s="1">
        <v>10.56</v>
      </c>
      <c r="CP27" s="1">
        <v>9.459999999999999</v>
      </c>
      <c r="CQ27" s="1">
        <v>8.370000000000001</v>
      </c>
      <c r="CR27" s="1">
        <v>7.31</v>
      </c>
      <c r="CS27" s="1">
        <v>6.2700000000000005</v>
      </c>
      <c r="CT27" s="1">
        <v>5.26</v>
      </c>
      <c r="CU27" s="1">
        <v>4.28</v>
      </c>
      <c r="CV27" s="1">
        <v>2.4299999999999997</v>
      </c>
      <c r="CW27" s="1">
        <v>1.58</v>
      </c>
      <c r="CX27" s="1" t="s">
        <v>148</v>
      </c>
      <c r="CZ27" s="43" t="s">
        <v>135</v>
      </c>
      <c r="DA27" s="1">
        <v>15.6782</v>
      </c>
      <c r="DB27" s="1">
        <v>2154.9</v>
      </c>
      <c r="DC27" s="1">
        <v>-34.42</v>
      </c>
      <c r="DD27" s="1" t="s">
        <v>148</v>
      </c>
      <c r="DE27" s="1" t="s">
        <v>148</v>
      </c>
      <c r="DF27" s="14"/>
      <c r="DG27" s="14"/>
      <c r="DH27" s="14"/>
      <c r="DI27" s="14"/>
      <c r="DJ27" s="14"/>
      <c r="DK27" s="14"/>
      <c r="DL27" s="14"/>
    </row>
    <row r="28" spans="1:116" ht="16.5">
      <c r="A28" s="43" t="s">
        <v>136</v>
      </c>
      <c r="B28" s="47" t="s">
        <v>155</v>
      </c>
      <c r="C28" s="1">
        <v>58.12</v>
      </c>
      <c r="D28" s="1">
        <v>-11.57</v>
      </c>
      <c r="F28" s="43" t="s">
        <v>136</v>
      </c>
      <c r="G28" s="1">
        <v>557.3</v>
      </c>
      <c r="H28" s="1">
        <v>544.8</v>
      </c>
      <c r="I28" s="1">
        <v>531.8</v>
      </c>
      <c r="J28" s="1">
        <v>518.2</v>
      </c>
      <c r="K28" s="1">
        <v>504.6</v>
      </c>
      <c r="L28" s="1">
        <v>488.5</v>
      </c>
      <c r="M28" s="1">
        <v>471.9</v>
      </c>
      <c r="N28" s="1">
        <v>451.4</v>
      </c>
      <c r="O28" s="1">
        <v>426</v>
      </c>
      <c r="P28" s="1" t="s">
        <v>148</v>
      </c>
      <c r="Q28" s="1" t="s">
        <v>148</v>
      </c>
      <c r="R28" s="1" t="s">
        <v>148</v>
      </c>
      <c r="T28" s="43" t="s">
        <v>136</v>
      </c>
      <c r="U28" s="1">
        <v>0.1638</v>
      </c>
      <c r="V28" s="1">
        <v>0.1495</v>
      </c>
      <c r="W28" s="1">
        <v>0.1362</v>
      </c>
      <c r="X28" s="1">
        <v>0.1235</v>
      </c>
      <c r="Y28" s="1">
        <v>0.1113</v>
      </c>
      <c r="Z28" s="1">
        <v>0.0994</v>
      </c>
      <c r="AA28" s="1">
        <v>0.0877</v>
      </c>
      <c r="AB28" s="1">
        <v>0.07640000000000001</v>
      </c>
      <c r="AC28" s="1">
        <v>0.0653</v>
      </c>
      <c r="AD28" s="1" t="s">
        <v>148</v>
      </c>
      <c r="AE28" s="1" t="s">
        <v>148</v>
      </c>
      <c r="AF28" s="1" t="s">
        <v>148</v>
      </c>
      <c r="AH28" s="43" t="s">
        <v>136</v>
      </c>
      <c r="AI28" s="1">
        <v>2459</v>
      </c>
      <c r="AJ28" s="1">
        <v>2540</v>
      </c>
      <c r="AK28" s="1">
        <v>2634</v>
      </c>
      <c r="AL28" s="1">
        <v>2717</v>
      </c>
      <c r="AM28" s="1">
        <v>2820</v>
      </c>
      <c r="AN28" s="1">
        <v>2941</v>
      </c>
      <c r="AO28" s="1">
        <v>3091</v>
      </c>
      <c r="AP28" s="1">
        <v>3286</v>
      </c>
      <c r="AQ28" s="1">
        <v>3570</v>
      </c>
      <c r="AR28" s="1" t="s">
        <v>148</v>
      </c>
      <c r="AS28" s="1" t="s">
        <v>148</v>
      </c>
      <c r="AT28" s="1" t="s">
        <v>148</v>
      </c>
      <c r="AV28" s="43" t="s">
        <v>136</v>
      </c>
      <c r="AW28" s="1">
        <v>0.0942</v>
      </c>
      <c r="AX28" s="1">
        <v>0.09</v>
      </c>
      <c r="AY28" s="1">
        <v>0.0858</v>
      </c>
      <c r="AZ28" s="1">
        <v>0.0837</v>
      </c>
      <c r="BA28" s="1">
        <v>0.0796</v>
      </c>
      <c r="BB28" s="1">
        <v>0.0775</v>
      </c>
      <c r="BC28" s="1">
        <v>0.0764</v>
      </c>
      <c r="BD28" s="1">
        <v>0.0753</v>
      </c>
      <c r="BE28" s="1">
        <v>0.0742</v>
      </c>
      <c r="BF28" s="1" t="s">
        <v>148</v>
      </c>
      <c r="BG28" s="1" t="s">
        <v>148</v>
      </c>
      <c r="BH28" s="1" t="s">
        <v>148</v>
      </c>
      <c r="BJ28" s="43" t="s">
        <v>136</v>
      </c>
      <c r="BK28" s="1">
        <v>335.71</v>
      </c>
      <c r="BL28" s="1">
        <v>324.9</v>
      </c>
      <c r="BM28" s="1">
        <v>313.38</v>
      </c>
      <c r="BN28" s="1">
        <v>300.41</v>
      </c>
      <c r="BO28" s="1">
        <v>286</v>
      </c>
      <c r="BP28" s="1">
        <v>270.15</v>
      </c>
      <c r="BQ28" s="1">
        <v>252.14</v>
      </c>
      <c r="BR28" s="1">
        <v>231.25</v>
      </c>
      <c r="BS28" s="1">
        <v>206.76</v>
      </c>
      <c r="BT28" s="1" t="s">
        <v>148</v>
      </c>
      <c r="BU28" s="1" t="s">
        <v>148</v>
      </c>
      <c r="BV28" s="1" t="s">
        <v>148</v>
      </c>
      <c r="BX28" s="43" t="s">
        <v>136</v>
      </c>
      <c r="BY28" s="1">
        <v>2214.182087342709</v>
      </c>
      <c r="BZ28" s="1">
        <v>2988.245743893412</v>
      </c>
      <c r="CA28" s="1">
        <v>3874.0685911670366</v>
      </c>
      <c r="CB28" s="1">
        <v>4921.904761904762</v>
      </c>
      <c r="CC28" s="1">
        <v>6229.26227485813</v>
      </c>
      <c r="CD28" s="1">
        <v>7680.631630890698</v>
      </c>
      <c r="CE28" s="1">
        <v>9263.261781396495</v>
      </c>
      <c r="CF28" s="1">
        <v>11145.916604983962</v>
      </c>
      <c r="CG28" s="1">
        <v>13253.589933382678</v>
      </c>
      <c r="CH28" s="1" t="s">
        <v>148</v>
      </c>
      <c r="CI28" s="1" t="s">
        <v>148</v>
      </c>
      <c r="CJ28" s="1" t="s">
        <v>148</v>
      </c>
      <c r="CL28" s="43" t="s">
        <v>136</v>
      </c>
      <c r="CM28" s="1">
        <v>10.95</v>
      </c>
      <c r="CN28" s="1">
        <v>9.82</v>
      </c>
      <c r="CO28" s="1">
        <v>8.7</v>
      </c>
      <c r="CP28" s="1">
        <v>7.609999999999999</v>
      </c>
      <c r="CQ28" s="1">
        <v>6.54</v>
      </c>
      <c r="CR28" s="1">
        <v>5.5</v>
      </c>
      <c r="CS28" s="1">
        <v>4.4799999999999995</v>
      </c>
      <c r="CT28" s="1">
        <v>3.52</v>
      </c>
      <c r="CU28" s="1">
        <v>2.5799999999999996</v>
      </c>
      <c r="CV28" s="1" t="s">
        <v>148</v>
      </c>
      <c r="CW28" s="1" t="s">
        <v>148</v>
      </c>
      <c r="CX28" s="1" t="s">
        <v>148</v>
      </c>
      <c r="CZ28" s="43" t="s">
        <v>136</v>
      </c>
      <c r="DA28" s="1">
        <v>15.5381</v>
      </c>
      <c r="DB28" s="1">
        <v>2032.73</v>
      </c>
      <c r="DC28" s="1">
        <v>-33.15</v>
      </c>
      <c r="DD28" s="1" t="s">
        <v>148</v>
      </c>
      <c r="DE28" s="1" t="s">
        <v>148</v>
      </c>
      <c r="DF28" s="14"/>
      <c r="DG28" s="14"/>
      <c r="DH28" s="14"/>
      <c r="DI28" s="14"/>
      <c r="DJ28" s="14"/>
      <c r="DK28" s="14"/>
      <c r="DL28" s="14"/>
    </row>
    <row r="29" spans="1:116" ht="16.5">
      <c r="A29" s="43" t="s">
        <v>137</v>
      </c>
      <c r="B29" s="47" t="s">
        <v>156</v>
      </c>
      <c r="C29" s="1">
        <v>72.15</v>
      </c>
      <c r="D29" s="1">
        <v>28</v>
      </c>
      <c r="F29" s="43" t="s">
        <v>137</v>
      </c>
      <c r="G29" s="1">
        <v>619.6</v>
      </c>
      <c r="H29" s="1">
        <v>609.7</v>
      </c>
      <c r="I29" s="1">
        <v>598.8</v>
      </c>
      <c r="J29" s="1">
        <v>588.1</v>
      </c>
      <c r="K29" s="1">
        <v>576.9</v>
      </c>
      <c r="L29" s="1">
        <v>565.6</v>
      </c>
      <c r="M29" s="1">
        <v>554</v>
      </c>
      <c r="N29" s="1">
        <v>541.3</v>
      </c>
      <c r="O29" s="1">
        <v>527.8</v>
      </c>
      <c r="P29" s="1">
        <v>499.1</v>
      </c>
      <c r="Q29" s="1" t="s">
        <v>148</v>
      </c>
      <c r="R29" s="1" t="s">
        <v>148</v>
      </c>
      <c r="T29" s="43" t="s">
        <v>137</v>
      </c>
      <c r="U29" s="1">
        <v>0.23</v>
      </c>
      <c r="V29" s="1">
        <v>0.21</v>
      </c>
      <c r="W29" s="1">
        <v>0.18</v>
      </c>
      <c r="X29" s="1">
        <v>0.17</v>
      </c>
      <c r="Y29" s="1">
        <v>0.16</v>
      </c>
      <c r="Z29" s="1">
        <v>0.15</v>
      </c>
      <c r="AA29" s="1">
        <v>0.1387</v>
      </c>
      <c r="AB29" s="1">
        <v>0.1274</v>
      </c>
      <c r="AC29" s="1">
        <v>0.1164</v>
      </c>
      <c r="AD29" s="1">
        <v>0.0953</v>
      </c>
      <c r="AE29" s="1" t="s">
        <v>148</v>
      </c>
      <c r="AF29" s="1" t="s">
        <v>148</v>
      </c>
      <c r="AH29" s="43" t="s">
        <v>137</v>
      </c>
      <c r="AI29" s="1">
        <v>2263</v>
      </c>
      <c r="AJ29" s="1">
        <v>2351</v>
      </c>
      <c r="AK29" s="1">
        <v>2410</v>
      </c>
      <c r="AL29" s="1">
        <v>2470</v>
      </c>
      <c r="AM29" s="1">
        <v>2534</v>
      </c>
      <c r="AN29" s="1">
        <v>2600</v>
      </c>
      <c r="AO29" s="1">
        <v>2671</v>
      </c>
      <c r="AP29" s="1">
        <v>2746</v>
      </c>
      <c r="AQ29" s="1">
        <v>2829</v>
      </c>
      <c r="AR29" s="1">
        <v>3027</v>
      </c>
      <c r="AS29" s="1" t="s">
        <v>148</v>
      </c>
      <c r="AT29" s="1" t="s">
        <v>148</v>
      </c>
      <c r="AV29" s="43" t="s">
        <v>137</v>
      </c>
      <c r="AW29" s="1">
        <v>0.1142</v>
      </c>
      <c r="AX29" s="1">
        <v>0.1116</v>
      </c>
      <c r="AY29" s="1">
        <v>0.1091</v>
      </c>
      <c r="AZ29" s="1">
        <v>0.1045</v>
      </c>
      <c r="BA29" s="1">
        <v>0.1039</v>
      </c>
      <c r="BB29" s="1">
        <v>0.103</v>
      </c>
      <c r="BC29" s="1">
        <v>0.1021</v>
      </c>
      <c r="BD29" s="1">
        <v>0.0986</v>
      </c>
      <c r="BE29" s="1">
        <v>0.0951</v>
      </c>
      <c r="BF29" s="1">
        <v>0.0893</v>
      </c>
      <c r="BG29" s="1" t="s">
        <v>148</v>
      </c>
      <c r="BH29" s="1" t="s">
        <v>148</v>
      </c>
      <c r="BJ29" s="43" t="s">
        <v>137</v>
      </c>
      <c r="BK29" s="1">
        <v>348.19</v>
      </c>
      <c r="BL29" s="1">
        <v>340.65</v>
      </c>
      <c r="BM29" s="1">
        <v>331.94</v>
      </c>
      <c r="BN29" s="1">
        <v>322.08</v>
      </c>
      <c r="BO29" s="1">
        <v>312.79</v>
      </c>
      <c r="BP29" s="1">
        <v>303.51</v>
      </c>
      <c r="BQ29" s="1">
        <v>293.64</v>
      </c>
      <c r="BR29" s="1">
        <v>283.2</v>
      </c>
      <c r="BS29" s="1">
        <v>272.17</v>
      </c>
      <c r="BT29" s="1">
        <v>246.64</v>
      </c>
      <c r="BU29" s="1" t="s">
        <v>148</v>
      </c>
      <c r="BV29" s="1" t="s">
        <v>148</v>
      </c>
      <c r="BX29" s="43" t="s">
        <v>137</v>
      </c>
      <c r="BY29" s="1">
        <v>567.7516901060942</v>
      </c>
      <c r="BZ29" s="1">
        <v>817.567234147545</v>
      </c>
      <c r="CA29" s="1">
        <v>1133.3432025660004</v>
      </c>
      <c r="CB29" s="1">
        <v>1536.1263261781396</v>
      </c>
      <c r="CC29" s="1">
        <v>2039.4177152726372</v>
      </c>
      <c r="CD29" s="1">
        <v>2655.968418455465</v>
      </c>
      <c r="CE29" s="1">
        <v>3402.279792746114</v>
      </c>
      <c r="CF29" s="1">
        <v>4291.102886750555</v>
      </c>
      <c r="CG29" s="1">
        <v>5332.938564026646</v>
      </c>
      <c r="CH29" s="1">
        <v>8018.159388107574</v>
      </c>
      <c r="CI29" s="1" t="s">
        <v>148</v>
      </c>
      <c r="CJ29" s="1" t="s">
        <v>148</v>
      </c>
      <c r="CL29" s="43" t="s">
        <v>137</v>
      </c>
      <c r="CM29" s="1">
        <v>15</v>
      </c>
      <c r="CN29" s="1">
        <v>13.93</v>
      </c>
      <c r="CO29" s="1">
        <v>12.78</v>
      </c>
      <c r="CP29" s="1">
        <v>11.76</v>
      </c>
      <c r="CQ29" s="1">
        <v>10.75</v>
      </c>
      <c r="CR29" s="1">
        <v>9.76</v>
      </c>
      <c r="CS29" s="1">
        <v>8.79</v>
      </c>
      <c r="CT29" s="1">
        <v>7.83</v>
      </c>
      <c r="CU29" s="1">
        <v>6.890000000000001</v>
      </c>
      <c r="CV29" s="1">
        <v>5.07</v>
      </c>
      <c r="CW29" s="1" t="s">
        <v>148</v>
      </c>
      <c r="CX29" s="1" t="s">
        <v>148</v>
      </c>
      <c r="CZ29" s="43" t="s">
        <v>137</v>
      </c>
      <c r="DA29" s="1">
        <v>15.6338</v>
      </c>
      <c r="DB29" s="1">
        <v>2348.67</v>
      </c>
      <c r="DC29" s="1">
        <v>-40.05</v>
      </c>
      <c r="DD29" s="1" t="s">
        <v>148</v>
      </c>
      <c r="DE29" s="1" t="s">
        <v>148</v>
      </c>
      <c r="DF29" s="14"/>
      <c r="DG29" s="14"/>
      <c r="DH29" s="14"/>
      <c r="DI29" s="14"/>
      <c r="DJ29" s="14"/>
      <c r="DK29" s="14"/>
      <c r="DL29" s="14"/>
    </row>
    <row r="30" spans="1:116" ht="16.5">
      <c r="A30" s="43" t="s">
        <v>138</v>
      </c>
      <c r="B30" s="47" t="s">
        <v>157</v>
      </c>
      <c r="C30" s="1">
        <v>84.16</v>
      </c>
      <c r="D30" s="1">
        <v>71.96</v>
      </c>
      <c r="F30" s="43" t="s">
        <v>138</v>
      </c>
      <c r="G30" s="1">
        <v>748.6</v>
      </c>
      <c r="H30" s="1">
        <v>739.3</v>
      </c>
      <c r="I30" s="1">
        <v>730</v>
      </c>
      <c r="J30" s="1">
        <v>720.2</v>
      </c>
      <c r="K30" s="1">
        <v>711.3</v>
      </c>
      <c r="L30" s="1">
        <v>695.5</v>
      </c>
      <c r="M30" s="1">
        <v>684.2</v>
      </c>
      <c r="N30" s="1">
        <v>673.3</v>
      </c>
      <c r="O30" s="1">
        <v>662.7</v>
      </c>
      <c r="P30" s="1">
        <v>637.6</v>
      </c>
      <c r="Q30" s="1">
        <v>628.1</v>
      </c>
      <c r="R30" s="1">
        <v>601.1</v>
      </c>
      <c r="T30" s="43" t="s">
        <v>138</v>
      </c>
      <c r="U30" s="1">
        <v>0.507</v>
      </c>
      <c r="V30" s="1">
        <v>0.452</v>
      </c>
      <c r="W30" s="1">
        <v>0.405</v>
      </c>
      <c r="X30" s="1">
        <v>0.365</v>
      </c>
      <c r="Y30" s="1">
        <v>0.29919999999999997</v>
      </c>
      <c r="Z30" s="1">
        <v>0.2565</v>
      </c>
      <c r="AA30" s="1">
        <v>0.237</v>
      </c>
      <c r="AB30" s="1">
        <v>0.22</v>
      </c>
      <c r="AC30" s="1">
        <v>0.2048</v>
      </c>
      <c r="AD30" s="1">
        <v>0.17809999999999998</v>
      </c>
      <c r="AE30" s="1">
        <v>0.166</v>
      </c>
      <c r="AF30" s="1">
        <v>0.1432</v>
      </c>
      <c r="AH30" s="43" t="s">
        <v>138</v>
      </c>
      <c r="AI30" s="1">
        <v>1865</v>
      </c>
      <c r="AJ30" s="1">
        <v>1886</v>
      </c>
      <c r="AK30" s="1">
        <v>1940</v>
      </c>
      <c r="AL30" s="1">
        <v>1994</v>
      </c>
      <c r="AM30" s="1">
        <v>2049</v>
      </c>
      <c r="AN30" s="1">
        <v>2105</v>
      </c>
      <c r="AO30" s="1">
        <v>2162</v>
      </c>
      <c r="AP30" s="1">
        <v>2216</v>
      </c>
      <c r="AQ30" s="1">
        <v>2279</v>
      </c>
      <c r="AR30" s="1">
        <v>2402</v>
      </c>
      <c r="AS30" s="1">
        <v>2466</v>
      </c>
      <c r="AT30" s="1">
        <v>2604</v>
      </c>
      <c r="AV30" s="43" t="s">
        <v>138</v>
      </c>
      <c r="AW30" s="1">
        <v>0.1327</v>
      </c>
      <c r="AX30" s="1">
        <v>0.1296</v>
      </c>
      <c r="AY30" s="1">
        <v>0.1267</v>
      </c>
      <c r="AZ30" s="1">
        <v>0.124</v>
      </c>
      <c r="BA30" s="1">
        <v>0.1212</v>
      </c>
      <c r="BB30" s="1">
        <v>0.1185</v>
      </c>
      <c r="BC30" s="1">
        <v>0.1159</v>
      </c>
      <c r="BD30" s="1">
        <v>0.1134</v>
      </c>
      <c r="BE30" s="1">
        <v>0.111</v>
      </c>
      <c r="BF30" s="1">
        <v>0.1063</v>
      </c>
      <c r="BG30" s="1">
        <v>0.1038</v>
      </c>
      <c r="BH30" s="1">
        <v>0.0985</v>
      </c>
      <c r="BJ30" s="43" t="s">
        <v>138</v>
      </c>
      <c r="BK30" s="1">
        <v>378.6</v>
      </c>
      <c r="BL30" s="1">
        <v>373.6</v>
      </c>
      <c r="BM30" s="1">
        <v>368.2</v>
      </c>
      <c r="BN30" s="1">
        <v>362.2</v>
      </c>
      <c r="BO30" s="1">
        <v>356.2</v>
      </c>
      <c r="BP30" s="1">
        <v>350.2</v>
      </c>
      <c r="BQ30" s="1">
        <v>343.8</v>
      </c>
      <c r="BR30" s="1">
        <v>336.8</v>
      </c>
      <c r="BS30" s="1">
        <v>329.3</v>
      </c>
      <c r="BT30" s="1">
        <v>313.9</v>
      </c>
      <c r="BU30" s="1">
        <v>305</v>
      </c>
      <c r="BV30" s="1">
        <v>286.1</v>
      </c>
      <c r="BX30" s="43" t="s">
        <v>138</v>
      </c>
      <c r="BY30" s="1">
        <v>100.73328398716998</v>
      </c>
      <c r="BZ30" s="1">
        <v>152.78756476683938</v>
      </c>
      <c r="CA30" s="1">
        <v>238.6696274364668</v>
      </c>
      <c r="CB30" s="1">
        <v>359.4295583518382</v>
      </c>
      <c r="CC30" s="1">
        <v>501.26622255119656</v>
      </c>
      <c r="CD30" s="1">
        <v>692.6069578090304</v>
      </c>
      <c r="CE30" s="1">
        <v>965.3293856402663</v>
      </c>
      <c r="CF30" s="1">
        <v>1308.107574636072</v>
      </c>
      <c r="CG30" s="1">
        <v>1689.8889711324944</v>
      </c>
      <c r="CH30" s="1">
        <v>2813.481371823341</v>
      </c>
      <c r="CI30" s="1">
        <v>3490.7870713052057</v>
      </c>
      <c r="CJ30" s="1">
        <v>5332.188502343943</v>
      </c>
      <c r="CL30" s="43" t="s">
        <v>138</v>
      </c>
      <c r="CM30" s="1">
        <v>22.12</v>
      </c>
      <c r="CN30" s="1">
        <v>21.03</v>
      </c>
      <c r="CO30" s="1">
        <v>19.95</v>
      </c>
      <c r="CP30" s="1">
        <v>18.880000000000003</v>
      </c>
      <c r="CQ30" s="1">
        <v>17.81</v>
      </c>
      <c r="CR30" s="1">
        <v>16.75</v>
      </c>
      <c r="CS30" s="1">
        <v>15.72</v>
      </c>
      <c r="CT30" s="1">
        <v>14.69</v>
      </c>
      <c r="CU30" s="1">
        <v>13.65</v>
      </c>
      <c r="CV30" s="1">
        <v>11.65</v>
      </c>
      <c r="CW30" s="1">
        <v>10.65</v>
      </c>
      <c r="CX30" s="1">
        <v>8.73</v>
      </c>
      <c r="CZ30" s="43" t="s">
        <v>138</v>
      </c>
      <c r="DA30" s="1">
        <v>15.8023</v>
      </c>
      <c r="DB30" s="1">
        <v>2731</v>
      </c>
      <c r="DC30" s="1">
        <v>-47.11</v>
      </c>
      <c r="DD30" s="1" t="s">
        <v>148</v>
      </c>
      <c r="DE30" s="1" t="s">
        <v>148</v>
      </c>
      <c r="DF30" s="14"/>
      <c r="DG30" s="14"/>
      <c r="DH30" s="14"/>
      <c r="DI30" s="14"/>
      <c r="DJ30" s="14"/>
      <c r="DK30" s="14"/>
      <c r="DL30" s="14"/>
    </row>
    <row r="31" spans="1:116" ht="16.5">
      <c r="A31" s="43" t="s">
        <v>139</v>
      </c>
      <c r="B31" s="47" t="s">
        <v>157</v>
      </c>
      <c r="C31" s="1">
        <v>84.16</v>
      </c>
      <c r="D31" s="1">
        <v>80.9</v>
      </c>
      <c r="F31" s="43" t="s">
        <v>139</v>
      </c>
      <c r="G31" s="1" t="s">
        <v>148</v>
      </c>
      <c r="H31" s="1" t="s">
        <v>148</v>
      </c>
      <c r="I31" s="1" t="s">
        <v>148</v>
      </c>
      <c r="J31" s="1" t="s">
        <v>148</v>
      </c>
      <c r="K31" s="1">
        <v>740.2</v>
      </c>
      <c r="L31" s="1">
        <v>730.9</v>
      </c>
      <c r="M31" s="1">
        <v>720.8</v>
      </c>
      <c r="N31" s="1">
        <v>710.4</v>
      </c>
      <c r="O31" s="1">
        <v>701.3</v>
      </c>
      <c r="P31" s="1">
        <v>978.7</v>
      </c>
      <c r="Q31" s="1">
        <v>667.9</v>
      </c>
      <c r="R31" s="1">
        <v>647.4</v>
      </c>
      <c r="T31" s="43" t="s">
        <v>139</v>
      </c>
      <c r="U31" s="1">
        <v>0.979</v>
      </c>
      <c r="V31" s="1">
        <v>0.826</v>
      </c>
      <c r="W31" s="1">
        <v>0.704</v>
      </c>
      <c r="X31" s="1">
        <v>0.608</v>
      </c>
      <c r="Y31" s="1">
        <v>0.531</v>
      </c>
      <c r="Z31" s="1">
        <v>0.4687</v>
      </c>
      <c r="AA31" s="1">
        <v>0.411</v>
      </c>
      <c r="AB31" s="1">
        <v>0.3407</v>
      </c>
      <c r="AC31" s="1">
        <v>0.2799</v>
      </c>
      <c r="AD31" s="1">
        <v>0.2018</v>
      </c>
      <c r="AE31" s="1">
        <v>0.18869999999999998</v>
      </c>
      <c r="AF31" s="1">
        <v>0.16469999999999999</v>
      </c>
      <c r="AH31" s="43" t="s">
        <v>139</v>
      </c>
      <c r="AI31" s="1" t="s">
        <v>148</v>
      </c>
      <c r="AJ31" s="1" t="s">
        <v>148</v>
      </c>
      <c r="AK31" s="1" t="s">
        <v>148</v>
      </c>
      <c r="AL31" s="1" t="s">
        <v>148</v>
      </c>
      <c r="AM31" s="1">
        <v>2071.6</v>
      </c>
      <c r="AN31" s="1">
        <v>2125.4</v>
      </c>
      <c r="AO31" s="1">
        <v>2179.9</v>
      </c>
      <c r="AP31" s="1">
        <v>2235.3</v>
      </c>
      <c r="AQ31" s="1">
        <v>2291.5</v>
      </c>
      <c r="AR31" s="1">
        <v>2407.2</v>
      </c>
      <c r="AS31" s="1">
        <v>2467</v>
      </c>
      <c r="AT31" s="1">
        <v>2592.5</v>
      </c>
      <c r="AV31" s="43" t="s">
        <v>139</v>
      </c>
      <c r="AW31" s="1">
        <v>0.124</v>
      </c>
      <c r="AX31" s="1">
        <v>0.122</v>
      </c>
      <c r="AY31" s="1">
        <v>0.12</v>
      </c>
      <c r="AZ31" s="1">
        <v>0.118</v>
      </c>
      <c r="BA31" s="1">
        <v>0.116</v>
      </c>
      <c r="BB31" s="1">
        <v>0.114</v>
      </c>
      <c r="BC31" s="1">
        <v>0.112</v>
      </c>
      <c r="BD31" s="1" t="s">
        <v>148</v>
      </c>
      <c r="BE31" s="1" t="s">
        <v>148</v>
      </c>
      <c r="BF31" s="1" t="s">
        <v>148</v>
      </c>
      <c r="BG31" s="1" t="s">
        <v>148</v>
      </c>
      <c r="BH31" s="1" t="s">
        <v>148</v>
      </c>
      <c r="BJ31" s="43" t="s">
        <v>139</v>
      </c>
      <c r="BK31" s="1">
        <v>394</v>
      </c>
      <c r="BL31" s="1">
        <v>388.5</v>
      </c>
      <c r="BM31" s="1">
        <v>383.1</v>
      </c>
      <c r="BN31" s="1">
        <v>377.6</v>
      </c>
      <c r="BO31" s="1">
        <v>372.1</v>
      </c>
      <c r="BP31" s="1">
        <v>366.2</v>
      </c>
      <c r="BQ31" s="1">
        <v>360.2</v>
      </c>
      <c r="BR31" s="1">
        <v>353.7</v>
      </c>
      <c r="BS31" s="1">
        <v>346.8</v>
      </c>
      <c r="BT31" s="1">
        <v>331.3</v>
      </c>
      <c r="BU31" s="1">
        <v>322.9</v>
      </c>
      <c r="BV31" s="1">
        <v>304</v>
      </c>
      <c r="BX31" s="43" t="s">
        <v>139</v>
      </c>
      <c r="BY31" s="1">
        <v>74.9379126572909</v>
      </c>
      <c r="BZ31" s="1">
        <v>117.8054379471996</v>
      </c>
      <c r="CA31" s="1">
        <v>180.12881322477176</v>
      </c>
      <c r="CB31" s="1">
        <v>266.0131260794473</v>
      </c>
      <c r="CC31" s="1">
        <v>383.05875154206757</v>
      </c>
      <c r="CD31" s="1">
        <v>538.8660646434739</v>
      </c>
      <c r="CE31" s="1">
        <v>741.7960029607698</v>
      </c>
      <c r="CF31" s="1">
        <v>995.331852948433</v>
      </c>
      <c r="CG31" s="1">
        <v>1309.6076980014805</v>
      </c>
      <c r="CH31" s="1">
        <v>2160.927707870713</v>
      </c>
      <c r="CI31" s="1">
        <v>2716.7234147545028</v>
      </c>
      <c r="CJ31" s="1">
        <v>4140.3404885270165</v>
      </c>
      <c r="CL31" s="43" t="s">
        <v>139</v>
      </c>
      <c r="CM31" s="1">
        <v>24.95</v>
      </c>
      <c r="CN31" s="1">
        <v>23.75</v>
      </c>
      <c r="CO31" s="1">
        <v>22.44</v>
      </c>
      <c r="CP31" s="1">
        <v>21.1</v>
      </c>
      <c r="CQ31" s="1">
        <v>19.720000000000002</v>
      </c>
      <c r="CR31" s="1">
        <v>18.32</v>
      </c>
      <c r="CS31" s="1">
        <v>17.3</v>
      </c>
      <c r="CT31" s="1">
        <v>16.5</v>
      </c>
      <c r="CU31" s="1">
        <v>15.66</v>
      </c>
      <c r="CV31" s="1">
        <v>13.620000000000001</v>
      </c>
      <c r="CW31" s="1">
        <v>12.61</v>
      </c>
      <c r="CX31" s="1">
        <v>10.64</v>
      </c>
      <c r="CZ31" s="43" t="s">
        <v>139</v>
      </c>
      <c r="DA31" s="1">
        <v>15.7527</v>
      </c>
      <c r="DB31" s="1">
        <v>2766.63</v>
      </c>
      <c r="DC31" s="1">
        <v>-50.5</v>
      </c>
      <c r="DD31" s="1" t="s">
        <v>148</v>
      </c>
      <c r="DE31" s="1" t="s">
        <v>148</v>
      </c>
      <c r="DF31" s="14"/>
      <c r="DG31" s="14"/>
      <c r="DH31" s="14"/>
      <c r="DI31" s="14"/>
      <c r="DJ31" s="14"/>
      <c r="DK31" s="14"/>
      <c r="DL31" s="14"/>
    </row>
    <row r="32" spans="1:116" ht="16.5">
      <c r="A32" s="43" t="s">
        <v>140</v>
      </c>
      <c r="B32" s="47" t="s">
        <v>158</v>
      </c>
      <c r="C32" s="1">
        <v>102.87</v>
      </c>
      <c r="D32" s="1">
        <v>68.5</v>
      </c>
      <c r="F32" s="43" t="s">
        <v>140</v>
      </c>
      <c r="G32" s="1">
        <v>751.1</v>
      </c>
      <c r="H32" s="1">
        <v>740.2</v>
      </c>
      <c r="I32" s="1">
        <v>729.8</v>
      </c>
      <c r="J32" s="1">
        <v>720.4</v>
      </c>
      <c r="K32" s="1">
        <v>709.2</v>
      </c>
      <c r="L32" s="1">
        <v>694.6</v>
      </c>
      <c r="M32" s="1">
        <v>681.1</v>
      </c>
      <c r="N32" s="1">
        <v>670.6</v>
      </c>
      <c r="O32" s="1">
        <v>659</v>
      </c>
      <c r="P32" s="1" t="s">
        <v>148</v>
      </c>
      <c r="Q32" s="1" t="s">
        <v>148</v>
      </c>
      <c r="R32" s="1" t="s">
        <v>148</v>
      </c>
      <c r="T32" s="43" t="s">
        <v>140</v>
      </c>
      <c r="U32" s="1">
        <v>0.3157</v>
      </c>
      <c r="V32" s="1">
        <v>0.2835</v>
      </c>
      <c r="W32" s="1">
        <v>0.2572</v>
      </c>
      <c r="X32" s="1">
        <v>0.2352</v>
      </c>
      <c r="Y32" s="1">
        <v>0.2164</v>
      </c>
      <c r="Z32" s="1">
        <v>0.2001</v>
      </c>
      <c r="AA32" s="1">
        <v>0.1855</v>
      </c>
      <c r="AB32" s="1">
        <v>0.1722</v>
      </c>
      <c r="AC32" s="1">
        <v>0.1598</v>
      </c>
      <c r="AD32" s="1" t="s">
        <v>148</v>
      </c>
      <c r="AE32" s="1" t="s">
        <v>148</v>
      </c>
      <c r="AF32" s="1" t="s">
        <v>148</v>
      </c>
      <c r="AH32" s="43" t="s">
        <v>140</v>
      </c>
      <c r="AI32" s="1">
        <v>2127</v>
      </c>
      <c r="AJ32" s="1" t="s">
        <v>148</v>
      </c>
      <c r="AK32" s="1" t="s">
        <v>148</v>
      </c>
      <c r="AL32" s="1" t="s">
        <v>148</v>
      </c>
      <c r="AM32" s="1" t="s">
        <v>148</v>
      </c>
      <c r="AN32" s="1" t="s">
        <v>148</v>
      </c>
      <c r="AO32" s="1" t="s">
        <v>148</v>
      </c>
      <c r="AP32" s="1" t="s">
        <v>148</v>
      </c>
      <c r="AQ32" s="1" t="s">
        <v>148</v>
      </c>
      <c r="AR32" s="1" t="s">
        <v>148</v>
      </c>
      <c r="AS32" s="1" t="s">
        <v>148</v>
      </c>
      <c r="AT32" s="1" t="s">
        <v>148</v>
      </c>
      <c r="AV32" s="43" t="s">
        <v>140</v>
      </c>
      <c r="AW32" s="1">
        <v>0.133</v>
      </c>
      <c r="AX32" s="1">
        <v>0.1294</v>
      </c>
      <c r="AY32" s="1">
        <v>0.126</v>
      </c>
      <c r="AZ32" s="1">
        <v>0.1225</v>
      </c>
      <c r="BA32" s="1">
        <v>0.119</v>
      </c>
      <c r="BB32" s="1">
        <v>0.1155</v>
      </c>
      <c r="BC32" s="1">
        <v>0.1119</v>
      </c>
      <c r="BD32" s="1">
        <v>0.1083</v>
      </c>
      <c r="BE32" s="1">
        <v>0.105</v>
      </c>
      <c r="BF32" s="1" t="s">
        <v>148</v>
      </c>
      <c r="BG32" s="1" t="s">
        <v>148</v>
      </c>
      <c r="BH32" s="1" t="s">
        <v>148</v>
      </c>
      <c r="BJ32" s="43" t="s">
        <v>140</v>
      </c>
      <c r="BK32" s="1">
        <v>199.26</v>
      </c>
      <c r="BL32" s="1">
        <v>189.63</v>
      </c>
      <c r="BM32" s="1">
        <v>180</v>
      </c>
      <c r="BN32" s="1">
        <v>170.37</v>
      </c>
      <c r="BO32" s="1">
        <v>160.74</v>
      </c>
      <c r="BP32" s="1" t="s">
        <v>148</v>
      </c>
      <c r="BQ32" s="1" t="s">
        <v>148</v>
      </c>
      <c r="BR32" s="1" t="s">
        <v>148</v>
      </c>
      <c r="BS32" s="1" t="s">
        <v>148</v>
      </c>
      <c r="BT32" s="1" t="s">
        <v>148</v>
      </c>
      <c r="BU32" s="1" t="s">
        <v>148</v>
      </c>
      <c r="BV32" s="1" t="s">
        <v>148</v>
      </c>
      <c r="BX32" s="43" t="s">
        <v>140</v>
      </c>
      <c r="BY32" s="1">
        <v>130.00819146311372</v>
      </c>
      <c r="BZ32" s="1">
        <v>200.0489513940291</v>
      </c>
      <c r="CA32" s="1">
        <v>293.4916358253146</v>
      </c>
      <c r="CB32" s="1">
        <v>428.87026893659015</v>
      </c>
      <c r="CC32" s="1">
        <v>603.3196150999261</v>
      </c>
      <c r="CD32" s="1" t="s">
        <v>148</v>
      </c>
      <c r="CE32" s="1" t="s">
        <v>148</v>
      </c>
      <c r="CF32" s="1" t="s">
        <v>148</v>
      </c>
      <c r="CG32" s="1" t="s">
        <v>148</v>
      </c>
      <c r="CH32" s="1" t="s">
        <v>148</v>
      </c>
      <c r="CI32" s="1" t="s">
        <v>148</v>
      </c>
      <c r="CJ32" s="1" t="s">
        <v>148</v>
      </c>
      <c r="CL32" s="43" t="s">
        <v>140</v>
      </c>
      <c r="CM32" s="1">
        <v>18.23</v>
      </c>
      <c r="CN32" s="1">
        <v>17.19</v>
      </c>
      <c r="CO32" s="1">
        <v>16.16</v>
      </c>
      <c r="CP32" s="1">
        <v>15.180000000000001</v>
      </c>
      <c r="CQ32" s="1">
        <v>14.120000000000001</v>
      </c>
      <c r="CR32" s="1">
        <v>13.12</v>
      </c>
      <c r="CS32" s="1">
        <v>12.14</v>
      </c>
      <c r="CT32" s="1">
        <v>11.16</v>
      </c>
      <c r="CU32" s="1">
        <v>10.200000000000001</v>
      </c>
      <c r="CV32" s="1" t="s">
        <v>148</v>
      </c>
      <c r="CW32" s="1" t="s">
        <v>148</v>
      </c>
      <c r="CX32" s="1" t="s">
        <v>148</v>
      </c>
      <c r="CZ32" s="43" t="s">
        <v>140</v>
      </c>
      <c r="DA32" s="1">
        <v>16.3417</v>
      </c>
      <c r="DB32" s="1">
        <v>2895.73</v>
      </c>
      <c r="DC32" s="1">
        <v>-43.15</v>
      </c>
      <c r="DD32" s="1" t="s">
        <v>148</v>
      </c>
      <c r="DE32" s="1" t="s">
        <v>148</v>
      </c>
      <c r="DF32" s="14"/>
      <c r="DG32" s="14"/>
      <c r="DH32" s="14"/>
      <c r="DI32" s="14"/>
      <c r="DJ32" s="14"/>
      <c r="DK32" s="14"/>
      <c r="DL32" s="14"/>
    </row>
    <row r="33" spans="1:116" ht="16.5">
      <c r="A33" s="43" t="s">
        <v>141</v>
      </c>
      <c r="B33" s="47" t="s">
        <v>159</v>
      </c>
      <c r="C33" s="1">
        <v>95.19</v>
      </c>
      <c r="D33" s="1">
        <v>701.08</v>
      </c>
      <c r="F33" s="43" t="s">
        <v>141</v>
      </c>
      <c r="G33" s="1">
        <v>769.4</v>
      </c>
      <c r="H33" s="1">
        <v>760.6</v>
      </c>
      <c r="I33" s="1">
        <v>751.9</v>
      </c>
      <c r="J33" s="1">
        <v>743.2</v>
      </c>
      <c r="K33" s="1">
        <v>734.5</v>
      </c>
      <c r="L33" s="1">
        <v>725.6</v>
      </c>
      <c r="M33" s="1">
        <v>716.6</v>
      </c>
      <c r="N33" s="1">
        <v>707.4</v>
      </c>
      <c r="O33" s="1">
        <v>698.1</v>
      </c>
      <c r="P33" s="1">
        <v>678.9</v>
      </c>
      <c r="Q33" s="1">
        <v>668.9</v>
      </c>
      <c r="R33" s="1">
        <v>648.1</v>
      </c>
      <c r="T33" s="43" t="s">
        <v>141</v>
      </c>
      <c r="U33" s="1">
        <v>0.731</v>
      </c>
      <c r="V33" s="1">
        <v>0.639</v>
      </c>
      <c r="W33" s="1">
        <v>0.559</v>
      </c>
      <c r="X33" s="1">
        <v>0.495</v>
      </c>
      <c r="Y33" s="1">
        <v>0.443</v>
      </c>
      <c r="Z33" s="1">
        <v>0.401</v>
      </c>
      <c r="AA33" s="1">
        <v>0.372</v>
      </c>
      <c r="AB33" s="1">
        <v>0.2904</v>
      </c>
      <c r="AC33" s="1">
        <v>0.2505</v>
      </c>
      <c r="AD33" s="1">
        <v>0.21780000000000002</v>
      </c>
      <c r="AE33" s="1">
        <v>0.2038</v>
      </c>
      <c r="AF33" s="1">
        <v>0.179</v>
      </c>
      <c r="AH33" s="43" t="s">
        <v>141</v>
      </c>
      <c r="AI33" s="1">
        <v>1861</v>
      </c>
      <c r="AJ33" s="1">
        <v>1882</v>
      </c>
      <c r="AK33" s="1">
        <v>1934</v>
      </c>
      <c r="AL33" s="1">
        <v>1987</v>
      </c>
      <c r="AM33" s="1">
        <v>2040</v>
      </c>
      <c r="AN33" s="1">
        <v>2093</v>
      </c>
      <c r="AO33" s="1">
        <v>2147</v>
      </c>
      <c r="AP33" s="1">
        <v>2197</v>
      </c>
      <c r="AQ33" s="1">
        <v>2256</v>
      </c>
      <c r="AR33" s="1">
        <v>2367</v>
      </c>
      <c r="AS33" s="1">
        <v>2424</v>
      </c>
      <c r="AT33" s="1">
        <v>2541</v>
      </c>
      <c r="AV33" s="43" t="s">
        <v>141</v>
      </c>
      <c r="AW33" s="1">
        <v>0.1444</v>
      </c>
      <c r="AX33" s="1">
        <v>0.1409</v>
      </c>
      <c r="AY33" s="1">
        <v>0.1379</v>
      </c>
      <c r="AZ33" s="1">
        <v>0.1351</v>
      </c>
      <c r="BA33" s="1">
        <v>0.1324</v>
      </c>
      <c r="BB33" s="1">
        <v>0.1297</v>
      </c>
      <c r="BC33" s="1">
        <v>0.1272</v>
      </c>
      <c r="BD33" s="1">
        <v>0.1246</v>
      </c>
      <c r="BE33" s="1">
        <v>0.1221</v>
      </c>
      <c r="BF33" s="1">
        <v>0.1169</v>
      </c>
      <c r="BG33" s="1">
        <v>0.1142</v>
      </c>
      <c r="BH33" s="1">
        <v>0.1088</v>
      </c>
      <c r="BJ33" s="43" t="s">
        <v>141</v>
      </c>
      <c r="BK33" s="1">
        <v>361.2</v>
      </c>
      <c r="BL33" s="1">
        <v>357.3</v>
      </c>
      <c r="BM33" s="1">
        <v>353</v>
      </c>
      <c r="BN33" s="1">
        <v>348.8</v>
      </c>
      <c r="BO33" s="1">
        <v>344.5</v>
      </c>
      <c r="BP33" s="1">
        <v>338.6</v>
      </c>
      <c r="BQ33" s="1">
        <v>333.9</v>
      </c>
      <c r="BR33" s="1">
        <v>328.8</v>
      </c>
      <c r="BS33" s="1">
        <v>323.2</v>
      </c>
      <c r="BT33" s="1">
        <v>311.7</v>
      </c>
      <c r="BU33" s="1">
        <v>305.7</v>
      </c>
      <c r="BV33" s="1">
        <v>292.5</v>
      </c>
      <c r="BX33" s="43" t="s">
        <v>141</v>
      </c>
      <c r="BY33" s="1">
        <v>33.843533185294845</v>
      </c>
      <c r="BZ33" s="1">
        <v>55.10703182827535</v>
      </c>
      <c r="CA33" s="1">
        <v>86.64712558598569</v>
      </c>
      <c r="CB33" s="1">
        <v>132.24337527757217</v>
      </c>
      <c r="CC33" s="1">
        <v>195.3310634098199</v>
      </c>
      <c r="CD33" s="1">
        <v>281.2131260794473</v>
      </c>
      <c r="CE33" s="1">
        <v>396.73762644954354</v>
      </c>
      <c r="CF33" s="1">
        <v>546.4649395509499</v>
      </c>
      <c r="CG33" s="1">
        <v>737.9931902294596</v>
      </c>
      <c r="CH33" s="1">
        <v>1224.100666173205</v>
      </c>
      <c r="CI33" s="1">
        <v>1609.6323710831482</v>
      </c>
      <c r="CJ33" s="1">
        <v>2521.7073772514186</v>
      </c>
      <c r="CL33" s="43" t="s">
        <v>141</v>
      </c>
      <c r="CM33" s="1">
        <v>23.68</v>
      </c>
      <c r="CN33" s="1">
        <v>22.62</v>
      </c>
      <c r="CO33" s="1">
        <v>21.56</v>
      </c>
      <c r="CP33" s="1">
        <v>20.5</v>
      </c>
      <c r="CQ33" s="1">
        <v>19.439999999999998</v>
      </c>
      <c r="CR33" s="1">
        <v>18.38</v>
      </c>
      <c r="CS33" s="1">
        <v>17.32</v>
      </c>
      <c r="CT33" s="1">
        <v>16.26</v>
      </c>
      <c r="CU33" s="1">
        <v>15.2</v>
      </c>
      <c r="CV33" s="1">
        <v>13.99</v>
      </c>
      <c r="CW33" s="1">
        <v>13.07</v>
      </c>
      <c r="CX33" s="1">
        <v>11.26</v>
      </c>
      <c r="CZ33" s="43" t="s">
        <v>141</v>
      </c>
      <c r="DA33" s="1">
        <v>15.7105</v>
      </c>
      <c r="DB33" s="1">
        <v>2926.04</v>
      </c>
      <c r="DC33" s="1">
        <v>-51.75</v>
      </c>
      <c r="DD33" s="1" t="s">
        <v>148</v>
      </c>
      <c r="DE33" s="1" t="s">
        <v>148</v>
      </c>
      <c r="DF33" s="14"/>
      <c r="DG33" s="14"/>
      <c r="DH33" s="14"/>
      <c r="DI33" s="14"/>
      <c r="DJ33" s="14"/>
      <c r="DK33" s="14"/>
      <c r="DL33" s="14"/>
    </row>
    <row r="34" spans="1:116" ht="16.5">
      <c r="A34" s="43" t="s">
        <v>142</v>
      </c>
      <c r="B34" s="47" t="s">
        <v>160</v>
      </c>
      <c r="C34" s="1">
        <v>104.15</v>
      </c>
      <c r="D34" s="1">
        <v>145.35</v>
      </c>
      <c r="F34" s="43" t="s">
        <v>142</v>
      </c>
      <c r="G34" s="1">
        <v>905.4</v>
      </c>
      <c r="H34" s="1">
        <v>892.8</v>
      </c>
      <c r="I34" s="1">
        <v>881.2</v>
      </c>
      <c r="J34" s="1">
        <v>870.2</v>
      </c>
      <c r="K34" s="1">
        <v>859.8</v>
      </c>
      <c r="L34" s="1">
        <v>849.7</v>
      </c>
      <c r="M34" s="1">
        <v>840</v>
      </c>
      <c r="N34" s="1">
        <v>831.7</v>
      </c>
      <c r="O34" s="1">
        <v>823.1</v>
      </c>
      <c r="P34" s="1">
        <v>805.5</v>
      </c>
      <c r="Q34" s="1">
        <v>796.6</v>
      </c>
      <c r="R34" s="1">
        <v>778.9</v>
      </c>
      <c r="T34" s="43" t="s">
        <v>142</v>
      </c>
      <c r="U34" s="1">
        <v>0.76</v>
      </c>
      <c r="V34" s="1">
        <v>0.6434</v>
      </c>
      <c r="W34" s="1">
        <v>0.56</v>
      </c>
      <c r="X34" s="1">
        <v>0.5005</v>
      </c>
      <c r="Y34" s="1">
        <v>0.45</v>
      </c>
      <c r="Z34" s="1">
        <v>0.4017</v>
      </c>
      <c r="AA34" s="1">
        <v>0.36</v>
      </c>
      <c r="AB34" s="1">
        <v>0.3197</v>
      </c>
      <c r="AC34" s="1">
        <v>0.29</v>
      </c>
      <c r="AD34" s="1">
        <v>0.25</v>
      </c>
      <c r="AE34" s="1">
        <v>0.2333</v>
      </c>
      <c r="AF34" s="1">
        <v>0.20980000000000001</v>
      </c>
      <c r="AH34" s="43" t="s">
        <v>142</v>
      </c>
      <c r="AI34" s="1">
        <v>1675</v>
      </c>
      <c r="AJ34" s="1">
        <v>1711</v>
      </c>
      <c r="AK34" s="1">
        <v>1750</v>
      </c>
      <c r="AL34" s="1">
        <v>1784</v>
      </c>
      <c r="AM34" s="1">
        <v>1821</v>
      </c>
      <c r="AN34" s="1">
        <v>1863</v>
      </c>
      <c r="AO34" s="1">
        <v>1905</v>
      </c>
      <c r="AP34" s="1">
        <v>1944</v>
      </c>
      <c r="AQ34" s="1">
        <v>1989</v>
      </c>
      <c r="AR34" s="1">
        <v>2102</v>
      </c>
      <c r="AS34" s="1">
        <v>2155</v>
      </c>
      <c r="AT34" s="1">
        <v>2299</v>
      </c>
      <c r="AV34" s="43" t="s">
        <v>142</v>
      </c>
      <c r="AW34" s="1">
        <v>0.1457</v>
      </c>
      <c r="AX34" s="1">
        <v>0.1423</v>
      </c>
      <c r="AY34" s="1">
        <v>0.139</v>
      </c>
      <c r="AZ34" s="1">
        <v>0.1351</v>
      </c>
      <c r="BA34" s="1">
        <v>0.1321</v>
      </c>
      <c r="BB34" s="1">
        <v>0.1292</v>
      </c>
      <c r="BC34" s="1">
        <v>0.1264</v>
      </c>
      <c r="BD34" s="1">
        <v>0.1237</v>
      </c>
      <c r="BE34" s="1">
        <v>0.1216</v>
      </c>
      <c r="BF34" s="1">
        <v>0.1181</v>
      </c>
      <c r="BG34" s="1">
        <v>0.1166</v>
      </c>
      <c r="BH34" s="1">
        <v>0.1142</v>
      </c>
      <c r="BJ34" s="43" t="s">
        <v>142</v>
      </c>
      <c r="BK34" s="1">
        <v>417.7</v>
      </c>
      <c r="BL34" s="1">
        <v>413.6</v>
      </c>
      <c r="BM34" s="1">
        <v>409.2</v>
      </c>
      <c r="BN34" s="1">
        <v>405.2</v>
      </c>
      <c r="BO34" s="1">
        <v>400.8</v>
      </c>
      <c r="BP34" s="1">
        <v>396.4</v>
      </c>
      <c r="BQ34" s="1">
        <v>391.5</v>
      </c>
      <c r="BR34" s="1">
        <v>387.1</v>
      </c>
      <c r="BS34" s="1">
        <v>382.3</v>
      </c>
      <c r="BT34" s="1">
        <v>371.8</v>
      </c>
      <c r="BU34" s="1">
        <v>366.6</v>
      </c>
      <c r="BV34" s="1">
        <v>355</v>
      </c>
      <c r="BX34" s="43" t="s">
        <v>142</v>
      </c>
      <c r="BY34" s="1">
        <v>5.17167530224525</v>
      </c>
      <c r="BZ34" s="1">
        <v>8.790722921292868</v>
      </c>
      <c r="CA34" s="1">
        <v>15.51127559832223</v>
      </c>
      <c r="CB34" s="1">
        <v>24.82704169750802</v>
      </c>
      <c r="CC34" s="1">
        <v>39.82077473476437</v>
      </c>
      <c r="CD34" s="1">
        <v>58.789834690352826</v>
      </c>
      <c r="CE34" s="1">
        <v>87.9072292129287</v>
      </c>
      <c r="CF34" s="1">
        <v>128.6355785837651</v>
      </c>
      <c r="CG34" s="1">
        <v>186.16530964717492</v>
      </c>
      <c r="CH34" s="1">
        <v>346.5284974093264</v>
      </c>
      <c r="CI34" s="1">
        <v>463.8381445842586</v>
      </c>
      <c r="CJ34" s="1">
        <v>765.0629163582531</v>
      </c>
      <c r="CL34" s="43" t="s">
        <v>142</v>
      </c>
      <c r="CM34" s="1">
        <v>30.75</v>
      </c>
      <c r="CN34" s="1">
        <v>30.27</v>
      </c>
      <c r="CO34" s="1">
        <v>29.8</v>
      </c>
      <c r="CP34" s="1">
        <v>29.37</v>
      </c>
      <c r="CQ34" s="1">
        <v>28.92</v>
      </c>
      <c r="CR34" s="1">
        <v>28.46</v>
      </c>
      <c r="CS34" s="1">
        <v>28</v>
      </c>
      <c r="CT34" s="1">
        <v>27.48</v>
      </c>
      <c r="CU34" s="1">
        <v>26.98</v>
      </c>
      <c r="CV34" s="1">
        <v>26</v>
      </c>
      <c r="CW34" s="1">
        <v>25.55</v>
      </c>
      <c r="CX34" s="1">
        <v>24.65</v>
      </c>
      <c r="CZ34" s="43" t="s">
        <v>142</v>
      </c>
      <c r="DA34" s="1">
        <v>16.0193</v>
      </c>
      <c r="DB34" s="1">
        <v>3328.57</v>
      </c>
      <c r="DC34" s="1">
        <v>-63.72</v>
      </c>
      <c r="DD34" s="1" t="s">
        <v>148</v>
      </c>
      <c r="DE34" s="1" t="s">
        <v>148</v>
      </c>
      <c r="DF34" s="14"/>
      <c r="DG34" s="14"/>
      <c r="DH34" s="14"/>
      <c r="DI34" s="14"/>
      <c r="DJ34" s="14"/>
      <c r="DK34" s="14"/>
      <c r="DL34" s="14"/>
    </row>
    <row r="35" spans="1:116" ht="16.5">
      <c r="A35" s="43" t="s">
        <v>143</v>
      </c>
      <c r="B35" s="47" t="s">
        <v>161</v>
      </c>
      <c r="C35" s="1">
        <v>106.17</v>
      </c>
      <c r="D35" s="1">
        <v>136.34</v>
      </c>
      <c r="F35" s="43" t="s">
        <v>143</v>
      </c>
      <c r="G35" s="1">
        <v>867</v>
      </c>
      <c r="H35" s="1">
        <v>858.3</v>
      </c>
      <c r="I35" s="1">
        <v>849.5</v>
      </c>
      <c r="J35" s="1">
        <v>840.4</v>
      </c>
      <c r="K35" s="1">
        <v>831.5</v>
      </c>
      <c r="L35" s="1">
        <v>822.4</v>
      </c>
      <c r="M35" s="1">
        <v>813.4</v>
      </c>
      <c r="N35" s="1">
        <v>804.1</v>
      </c>
      <c r="O35" s="1">
        <v>794.8</v>
      </c>
      <c r="P35" s="1">
        <v>775.9</v>
      </c>
      <c r="Q35" s="1">
        <v>766.3</v>
      </c>
      <c r="R35" s="1">
        <v>707.8</v>
      </c>
      <c r="T35" s="43" t="s">
        <v>143</v>
      </c>
      <c r="U35" s="1">
        <v>0.671</v>
      </c>
      <c r="V35" s="1">
        <v>0.596</v>
      </c>
      <c r="W35" s="1">
        <v>0.53</v>
      </c>
      <c r="X35" s="1">
        <v>0.482</v>
      </c>
      <c r="Y35" s="1">
        <v>0.436</v>
      </c>
      <c r="Z35" s="1">
        <v>0.397</v>
      </c>
      <c r="AA35" s="1">
        <v>0.363</v>
      </c>
      <c r="AB35" s="1">
        <v>0.3418</v>
      </c>
      <c r="AC35" s="1">
        <v>0.32639999999999997</v>
      </c>
      <c r="AD35" s="1">
        <v>0.2954</v>
      </c>
      <c r="AE35" s="1">
        <v>0.2806</v>
      </c>
      <c r="AF35" s="1">
        <v>0.2412</v>
      </c>
      <c r="AH35" s="43" t="s">
        <v>143</v>
      </c>
      <c r="AI35" s="1">
        <v>1736</v>
      </c>
      <c r="AJ35" s="1">
        <v>1768</v>
      </c>
      <c r="AK35" s="1">
        <v>1795</v>
      </c>
      <c r="AL35" s="1">
        <v>1822</v>
      </c>
      <c r="AM35" s="1">
        <v>1857</v>
      </c>
      <c r="AN35" s="1">
        <v>1881</v>
      </c>
      <c r="AO35" s="1">
        <v>1930</v>
      </c>
      <c r="AP35" s="1">
        <v>1970</v>
      </c>
      <c r="AQ35" s="1">
        <v>2016</v>
      </c>
      <c r="AR35" s="1">
        <v>2095</v>
      </c>
      <c r="AS35" s="1">
        <v>2126</v>
      </c>
      <c r="AT35" s="1">
        <v>2220</v>
      </c>
      <c r="AV35" s="43" t="s">
        <v>143</v>
      </c>
      <c r="AW35" s="1">
        <v>0.1578</v>
      </c>
      <c r="AX35" s="1">
        <v>0.1521</v>
      </c>
      <c r="AY35" s="1">
        <v>0.1479</v>
      </c>
      <c r="AZ35" s="1">
        <v>0.1427</v>
      </c>
      <c r="BA35" s="1">
        <v>0.1403</v>
      </c>
      <c r="BB35" s="1">
        <v>0.1384</v>
      </c>
      <c r="BC35" s="1">
        <v>0.1313</v>
      </c>
      <c r="BD35" s="1">
        <v>0.1299</v>
      </c>
      <c r="BE35" s="1">
        <v>0.1184</v>
      </c>
      <c r="BF35" s="1">
        <v>0.1124</v>
      </c>
      <c r="BG35" s="1">
        <v>0.1083</v>
      </c>
      <c r="BH35" s="1">
        <v>0.0987</v>
      </c>
      <c r="BJ35" s="43" t="s">
        <v>143</v>
      </c>
      <c r="BK35" s="1">
        <v>399.99</v>
      </c>
      <c r="BL35" s="1">
        <v>391.61</v>
      </c>
      <c r="BM35" s="1">
        <v>386.87</v>
      </c>
      <c r="BN35" s="1">
        <v>382.54</v>
      </c>
      <c r="BO35" s="1">
        <v>377.8</v>
      </c>
      <c r="BP35" s="1">
        <v>373.07</v>
      </c>
      <c r="BQ35" s="1">
        <v>367.94</v>
      </c>
      <c r="BR35" s="1">
        <v>363.21</v>
      </c>
      <c r="BS35" s="1">
        <v>353.09</v>
      </c>
      <c r="BT35" s="1">
        <v>347.44</v>
      </c>
      <c r="BU35" s="1">
        <v>342.31</v>
      </c>
      <c r="BV35" s="1">
        <v>330.87</v>
      </c>
      <c r="BX35" s="43" t="s">
        <v>143</v>
      </c>
      <c r="BY35" s="1">
        <v>5.409444855662472</v>
      </c>
      <c r="BZ35" s="1">
        <v>10.889395509499135</v>
      </c>
      <c r="CA35" s="1">
        <v>18.526523562792992</v>
      </c>
      <c r="CB35" s="1">
        <v>26.325664939550947</v>
      </c>
      <c r="CC35" s="1">
        <v>52.911601283000245</v>
      </c>
      <c r="CD35" s="1">
        <v>78.38144584258573</v>
      </c>
      <c r="CE35" s="1">
        <v>122.14754502837404</v>
      </c>
      <c r="CF35" s="1">
        <v>151.2424377004688</v>
      </c>
      <c r="CG35" s="1">
        <v>191.1232173698495</v>
      </c>
      <c r="CH35" s="1">
        <v>381.39886503824323</v>
      </c>
      <c r="CI35" s="1">
        <v>580.66775228226</v>
      </c>
      <c r="CJ35" s="1">
        <v>1044.085862324204</v>
      </c>
      <c r="CL35" s="43" t="s">
        <v>143</v>
      </c>
      <c r="CM35" s="1">
        <v>29.04</v>
      </c>
      <c r="CN35" s="1">
        <v>27.93</v>
      </c>
      <c r="CO35" s="1">
        <v>26.790000000000003</v>
      </c>
      <c r="CP35" s="1">
        <v>25.74</v>
      </c>
      <c r="CQ35" s="1">
        <v>24.740000000000002</v>
      </c>
      <c r="CR35" s="1">
        <v>23.7</v>
      </c>
      <c r="CS35" s="1">
        <v>22.700000000000003</v>
      </c>
      <c r="CT35" s="1">
        <v>21.7</v>
      </c>
      <c r="CU35" s="1">
        <v>20.7</v>
      </c>
      <c r="CV35" s="1">
        <v>19.169999999999998</v>
      </c>
      <c r="CW35" s="1">
        <v>18.24</v>
      </c>
      <c r="CX35" s="1">
        <v>16.87</v>
      </c>
      <c r="CZ35" s="43" t="s">
        <v>143</v>
      </c>
      <c r="DA35" s="1">
        <v>16.0195</v>
      </c>
      <c r="DB35" s="1">
        <v>3279.47</v>
      </c>
      <c r="DC35" s="1">
        <v>-59.95</v>
      </c>
      <c r="DD35" s="1" t="s">
        <v>148</v>
      </c>
      <c r="DE35" s="1" t="s">
        <v>148</v>
      </c>
      <c r="DF35" s="14"/>
      <c r="DG35" s="14"/>
      <c r="DH35" s="14"/>
      <c r="DI35" s="14"/>
      <c r="DJ35" s="14"/>
      <c r="DK35" s="14"/>
      <c r="DL35" s="14"/>
    </row>
    <row r="36" spans="1:116" ht="16.5">
      <c r="A36" s="43" t="s">
        <v>144</v>
      </c>
      <c r="B36" s="47" t="s">
        <v>161</v>
      </c>
      <c r="C36" s="1">
        <v>106.17</v>
      </c>
      <c r="D36" s="1">
        <v>144.561</v>
      </c>
      <c r="F36" s="43" t="s">
        <v>144</v>
      </c>
      <c r="G36" s="1">
        <v>884.8</v>
      </c>
      <c r="H36" s="1">
        <v>876.2</v>
      </c>
      <c r="I36" s="1">
        <v>867.3</v>
      </c>
      <c r="J36" s="1">
        <v>858.3</v>
      </c>
      <c r="K36" s="1">
        <v>849</v>
      </c>
      <c r="L36" s="1">
        <v>839.6</v>
      </c>
      <c r="M36" s="1">
        <v>830</v>
      </c>
      <c r="N36" s="1">
        <v>821.6</v>
      </c>
      <c r="O36" s="1">
        <v>812.4</v>
      </c>
      <c r="P36" s="1">
        <v>792.6</v>
      </c>
      <c r="Q36" s="1">
        <v>782.2</v>
      </c>
      <c r="R36" s="1">
        <v>760.9</v>
      </c>
      <c r="T36" s="43" t="s">
        <v>144</v>
      </c>
      <c r="U36" s="1">
        <v>0.809</v>
      </c>
      <c r="V36" s="1">
        <v>0.708</v>
      </c>
      <c r="W36" s="1">
        <v>0.625</v>
      </c>
      <c r="X36" s="1">
        <v>0.557</v>
      </c>
      <c r="Y36" s="1">
        <v>0.501</v>
      </c>
      <c r="Z36" s="1">
        <v>0.453</v>
      </c>
      <c r="AA36" s="1">
        <v>0.412</v>
      </c>
      <c r="AB36" s="1">
        <v>0.376</v>
      </c>
      <c r="AC36" s="1">
        <v>0.345</v>
      </c>
      <c r="AD36" s="1">
        <v>0.294</v>
      </c>
      <c r="AE36" s="1">
        <v>0.272</v>
      </c>
      <c r="AF36" s="1">
        <v>0.2485</v>
      </c>
      <c r="AH36" s="43" t="s">
        <v>144</v>
      </c>
      <c r="AI36" s="1">
        <v>1771</v>
      </c>
      <c r="AJ36" s="1">
        <v>1790</v>
      </c>
      <c r="AK36" s="1">
        <v>1809</v>
      </c>
      <c r="AL36" s="1">
        <v>1827</v>
      </c>
      <c r="AM36" s="1">
        <v>1845</v>
      </c>
      <c r="AN36" s="1">
        <v>1865</v>
      </c>
      <c r="AO36" s="1">
        <v>1884</v>
      </c>
      <c r="AP36" s="1">
        <v>1902</v>
      </c>
      <c r="AQ36" s="1">
        <v>1923</v>
      </c>
      <c r="AR36" s="1">
        <v>1968</v>
      </c>
      <c r="AS36" s="1">
        <v>1992</v>
      </c>
      <c r="AT36" s="1">
        <v>2047.0000000000002</v>
      </c>
      <c r="AV36" s="43" t="s">
        <v>144</v>
      </c>
      <c r="AW36" s="1">
        <v>0.1705</v>
      </c>
      <c r="AX36" s="1">
        <v>0.1647</v>
      </c>
      <c r="AY36" s="1">
        <v>0.1601</v>
      </c>
      <c r="AZ36" s="1">
        <v>0.1566</v>
      </c>
      <c r="BA36" s="1">
        <v>0.1531</v>
      </c>
      <c r="BB36" s="1">
        <v>0.1485</v>
      </c>
      <c r="BC36" s="1">
        <v>0.145</v>
      </c>
      <c r="BD36" s="1">
        <v>0.1415</v>
      </c>
      <c r="BE36" s="1">
        <v>0.1392</v>
      </c>
      <c r="BF36" s="1">
        <v>0.1222</v>
      </c>
      <c r="BG36" s="1">
        <v>0.1199</v>
      </c>
      <c r="BH36" s="1">
        <v>0.0999</v>
      </c>
      <c r="BJ36" s="43" t="s">
        <v>144</v>
      </c>
      <c r="BK36" s="1" t="s">
        <v>148</v>
      </c>
      <c r="BL36" s="1" t="s">
        <v>148</v>
      </c>
      <c r="BM36" s="1">
        <v>401.1</v>
      </c>
      <c r="BN36" s="1">
        <v>396.4</v>
      </c>
      <c r="BO36" s="1">
        <v>391.2</v>
      </c>
      <c r="BP36" s="1">
        <v>386.5</v>
      </c>
      <c r="BQ36" s="1">
        <v>381.4</v>
      </c>
      <c r="BR36" s="1">
        <v>376.5</v>
      </c>
      <c r="BS36" s="1">
        <v>371.1</v>
      </c>
      <c r="BT36" s="1">
        <v>360.9</v>
      </c>
      <c r="BU36" s="1">
        <v>355.4</v>
      </c>
      <c r="BV36" s="1">
        <v>343.9</v>
      </c>
      <c r="BX36" s="43" t="s">
        <v>144</v>
      </c>
      <c r="BY36" s="1" t="s">
        <v>148</v>
      </c>
      <c r="BZ36" s="1" t="s">
        <v>148</v>
      </c>
      <c r="CA36" s="1">
        <v>13.820636565507032</v>
      </c>
      <c r="CB36" s="1">
        <v>23.119151245990626</v>
      </c>
      <c r="CC36" s="1">
        <v>32.44766839378238</v>
      </c>
      <c r="CD36" s="1">
        <v>58.39230199851962</v>
      </c>
      <c r="CE36" s="1">
        <v>88.92731310140636</v>
      </c>
      <c r="CF36" s="1">
        <v>131.48581297804097</v>
      </c>
      <c r="CG36" s="1">
        <v>170.24900074019243</v>
      </c>
      <c r="CH36" s="1">
        <v>370.14043918085366</v>
      </c>
      <c r="CI36" s="1">
        <v>503.141376757957</v>
      </c>
      <c r="CJ36" s="1">
        <v>879.0722921292869</v>
      </c>
      <c r="CL36" s="43" t="s">
        <v>144</v>
      </c>
      <c r="CM36" s="1" t="s">
        <v>148</v>
      </c>
      <c r="CN36" s="1" t="s">
        <v>148</v>
      </c>
      <c r="CO36" s="1">
        <v>27.84</v>
      </c>
      <c r="CP36" s="1">
        <v>26.759999999999998</v>
      </c>
      <c r="CQ36" s="1">
        <v>25.7</v>
      </c>
      <c r="CR36" s="1">
        <v>24.7</v>
      </c>
      <c r="CS36" s="1">
        <v>23.599999999999998</v>
      </c>
      <c r="CT36" s="1">
        <v>22.599999999999998</v>
      </c>
      <c r="CU36" s="1">
        <v>21.5</v>
      </c>
      <c r="CV36" s="1">
        <v>20.26</v>
      </c>
      <c r="CW36" s="1">
        <v>19.259999999999998</v>
      </c>
      <c r="CX36" s="1">
        <v>17.27</v>
      </c>
      <c r="CZ36" s="43" t="s">
        <v>144</v>
      </c>
      <c r="DA36" s="1">
        <v>16.1156</v>
      </c>
      <c r="DB36" s="1">
        <v>3395.57</v>
      </c>
      <c r="DC36" s="1">
        <v>-59.46</v>
      </c>
      <c r="DD36" s="1" t="s">
        <v>148</v>
      </c>
      <c r="DE36" s="1" t="s">
        <v>148</v>
      </c>
      <c r="DF36" s="14"/>
      <c r="DG36" s="14"/>
      <c r="DH36" s="14"/>
      <c r="DI36" s="14"/>
      <c r="DJ36" s="14"/>
      <c r="DK36" s="14"/>
      <c r="DL36" s="14"/>
    </row>
    <row r="37" spans="1:116" ht="16.5">
      <c r="A37" s="43" t="s">
        <v>145</v>
      </c>
      <c r="B37" s="47" t="s">
        <v>162</v>
      </c>
      <c r="C37" s="1">
        <v>106.17</v>
      </c>
      <c r="D37" s="1">
        <v>138.5</v>
      </c>
      <c r="F37" s="43" t="s">
        <v>145</v>
      </c>
      <c r="G37" s="1">
        <v>861.1</v>
      </c>
      <c r="H37" s="1">
        <v>852.4</v>
      </c>
      <c r="I37" s="1">
        <v>843.7</v>
      </c>
      <c r="J37" s="1">
        <v>834.9</v>
      </c>
      <c r="K37" s="1">
        <v>826</v>
      </c>
      <c r="L37" s="1">
        <v>817.1</v>
      </c>
      <c r="M37" s="1">
        <v>808.1</v>
      </c>
      <c r="N37" s="1">
        <v>799</v>
      </c>
      <c r="O37" s="1">
        <v>792.4</v>
      </c>
      <c r="P37" s="1">
        <v>769.3</v>
      </c>
      <c r="Q37" s="1">
        <v>758.4</v>
      </c>
      <c r="R37" s="1">
        <v>737.3</v>
      </c>
      <c r="T37" s="43" t="s">
        <v>145</v>
      </c>
      <c r="U37" s="1">
        <v>0.6534</v>
      </c>
      <c r="V37" s="1">
        <v>0.5652999999999999</v>
      </c>
      <c r="W37" s="1">
        <v>0.49989999999999996</v>
      </c>
      <c r="X37" s="1">
        <v>0.44430000000000003</v>
      </c>
      <c r="Y37" s="1">
        <v>0.4009</v>
      </c>
      <c r="Z37" s="1">
        <v>0.36319999999999997</v>
      </c>
      <c r="AA37" s="1">
        <v>0.3319</v>
      </c>
      <c r="AB37" s="1">
        <v>0.3043</v>
      </c>
      <c r="AC37" s="1">
        <v>0.281</v>
      </c>
      <c r="AD37" s="1">
        <v>0.24209999999999998</v>
      </c>
      <c r="AE37" s="1">
        <v>0.22319999999999998</v>
      </c>
      <c r="AF37" s="1">
        <v>0.1921</v>
      </c>
      <c r="AH37" s="43" t="s">
        <v>145</v>
      </c>
      <c r="AI37" s="1">
        <v>1714</v>
      </c>
      <c r="AJ37" s="1">
        <v>1731.4</v>
      </c>
      <c r="AK37" s="1">
        <v>1761.1000000000001</v>
      </c>
      <c r="AL37" s="1">
        <v>1791.1999999999998</v>
      </c>
      <c r="AM37" s="1">
        <v>1821.3999999999999</v>
      </c>
      <c r="AN37" s="1">
        <v>1851.1</v>
      </c>
      <c r="AO37" s="1">
        <v>1891.3999999999999</v>
      </c>
      <c r="AP37" s="1">
        <v>1921.5</v>
      </c>
      <c r="AQ37" s="1">
        <v>1961.3</v>
      </c>
      <c r="AR37" s="1">
        <v>2041.3999999999999</v>
      </c>
      <c r="AS37" s="1">
        <v>2071.5</v>
      </c>
      <c r="AT37" s="1">
        <v>2151.6000000000004</v>
      </c>
      <c r="AV37" s="43" t="s">
        <v>145</v>
      </c>
      <c r="AW37" s="1" t="s">
        <v>148</v>
      </c>
      <c r="AX37" s="1">
        <v>0.1239</v>
      </c>
      <c r="AY37" s="1">
        <v>0.1215</v>
      </c>
      <c r="AZ37" s="1">
        <v>0.1197</v>
      </c>
      <c r="BA37" s="1">
        <v>0.1179</v>
      </c>
      <c r="BB37" s="1">
        <v>0.1152</v>
      </c>
      <c r="BC37" s="1">
        <v>0.1128</v>
      </c>
      <c r="BD37" s="1">
        <v>0.1104</v>
      </c>
      <c r="BE37" s="1">
        <v>0.1082</v>
      </c>
      <c r="BF37" s="1">
        <v>0.1036</v>
      </c>
      <c r="BG37" s="1">
        <v>0.1015</v>
      </c>
      <c r="BH37" s="1">
        <v>0.0976</v>
      </c>
      <c r="BJ37" s="43" t="s">
        <v>145</v>
      </c>
      <c r="BK37" s="1" t="s">
        <v>148</v>
      </c>
      <c r="BL37" s="1" t="s">
        <v>148</v>
      </c>
      <c r="BM37" s="1" t="s">
        <v>148</v>
      </c>
      <c r="BN37" s="1" t="s">
        <v>148</v>
      </c>
      <c r="BO37" s="1" t="s">
        <v>148</v>
      </c>
      <c r="BP37" s="1">
        <v>376.89</v>
      </c>
      <c r="BQ37" s="1">
        <v>371.78</v>
      </c>
      <c r="BR37" s="1">
        <v>366.63</v>
      </c>
      <c r="BS37" s="1">
        <v>361.51</v>
      </c>
      <c r="BT37" s="1">
        <v>350.45</v>
      </c>
      <c r="BU37" s="1">
        <v>344.92</v>
      </c>
      <c r="BV37" s="1">
        <v>333.86</v>
      </c>
      <c r="BX37" s="43" t="s">
        <v>145</v>
      </c>
      <c r="BY37" s="1" t="s">
        <v>148</v>
      </c>
      <c r="BZ37" s="1" t="s">
        <v>148</v>
      </c>
      <c r="CA37" s="1" t="s">
        <v>148</v>
      </c>
      <c r="CB37" s="1" t="s">
        <v>148</v>
      </c>
      <c r="CC37" s="1" t="s">
        <v>148</v>
      </c>
      <c r="CD37" s="1">
        <v>71.22810757463607</v>
      </c>
      <c r="CE37" s="1">
        <v>107.92637552430298</v>
      </c>
      <c r="CF37" s="1">
        <v>158.84806316308908</v>
      </c>
      <c r="CG37" s="1">
        <v>205.2093757710338</v>
      </c>
      <c r="CH37" s="1">
        <v>440.81875154206756</v>
      </c>
      <c r="CI37" s="1">
        <v>596.6290648902047</v>
      </c>
      <c r="CJ37" s="1">
        <v>1061.7873180360227</v>
      </c>
      <c r="CL37" s="43" t="s">
        <v>145</v>
      </c>
      <c r="CM37" s="1" t="s">
        <v>148</v>
      </c>
      <c r="CN37" s="1" t="s">
        <v>148</v>
      </c>
      <c r="CO37" s="1" t="s">
        <v>148</v>
      </c>
      <c r="CP37" s="1" t="s">
        <v>148</v>
      </c>
      <c r="CQ37" s="1" t="s">
        <v>148</v>
      </c>
      <c r="CR37" s="1">
        <v>23</v>
      </c>
      <c r="CS37" s="1">
        <v>22</v>
      </c>
      <c r="CT37" s="1">
        <v>21</v>
      </c>
      <c r="CU37" s="1">
        <v>20.1</v>
      </c>
      <c r="CV37" s="1">
        <v>18.66</v>
      </c>
      <c r="CW37" s="1">
        <v>17.67</v>
      </c>
      <c r="CX37" s="1">
        <v>15.72</v>
      </c>
      <c r="CZ37" s="43" t="s">
        <v>145</v>
      </c>
      <c r="DA37" s="1">
        <v>16.0955</v>
      </c>
      <c r="DB37" s="1">
        <v>3346.55</v>
      </c>
      <c r="DC37" s="1">
        <v>-57.84</v>
      </c>
      <c r="DD37" s="1" t="s">
        <v>148</v>
      </c>
      <c r="DE37" s="1" t="s">
        <v>148</v>
      </c>
      <c r="DF37" s="14"/>
      <c r="DG37" s="14"/>
      <c r="DH37" s="14"/>
      <c r="DI37" s="14"/>
      <c r="DJ37" s="14"/>
      <c r="DK37" s="14"/>
      <c r="DL37" s="14"/>
    </row>
    <row r="38" spans="1:117" ht="16.5">
      <c r="A38" s="43" t="s">
        <v>146</v>
      </c>
      <c r="B38" s="47" t="s">
        <v>163</v>
      </c>
      <c r="C38" s="1">
        <v>118.18</v>
      </c>
      <c r="D38" s="1">
        <v>165.53</v>
      </c>
      <c r="F38" s="43" t="s">
        <v>146</v>
      </c>
      <c r="G38" s="1">
        <v>1015.3</v>
      </c>
      <c r="H38" s="1">
        <v>1004.7</v>
      </c>
      <c r="I38" s="1">
        <v>994.3</v>
      </c>
      <c r="J38" s="1">
        <v>983.8</v>
      </c>
      <c r="K38" s="1">
        <v>973.4</v>
      </c>
      <c r="L38" s="1">
        <v>963.5</v>
      </c>
      <c r="M38" s="1">
        <v>953.8</v>
      </c>
      <c r="N38" s="1">
        <v>944.4</v>
      </c>
      <c r="O38" s="1">
        <v>935.6</v>
      </c>
      <c r="P38" s="1">
        <v>918.1</v>
      </c>
      <c r="Q38" s="1">
        <v>908.7</v>
      </c>
      <c r="R38" s="1">
        <v>887.6</v>
      </c>
      <c r="T38" s="43" t="s">
        <v>146</v>
      </c>
      <c r="U38" s="1">
        <v>0.8577</v>
      </c>
      <c r="V38" s="1">
        <v>0.7988</v>
      </c>
      <c r="W38" s="1">
        <v>0.7412000000000001</v>
      </c>
      <c r="X38" s="1">
        <v>0.6848</v>
      </c>
      <c r="Y38" s="1">
        <v>0.612</v>
      </c>
      <c r="Z38" s="1">
        <v>0.5484</v>
      </c>
      <c r="AA38" s="1">
        <v>0.49510000000000004</v>
      </c>
      <c r="AB38" s="1">
        <v>0.44580000000000003</v>
      </c>
      <c r="AC38" s="1">
        <v>0.3964</v>
      </c>
      <c r="AD38" s="1">
        <v>0.3349</v>
      </c>
      <c r="AE38" s="1">
        <v>0.31</v>
      </c>
      <c r="AF38" s="1">
        <v>0.26730000000000004</v>
      </c>
      <c r="AH38" s="43" t="s">
        <v>146</v>
      </c>
      <c r="AI38" s="1">
        <v>1611</v>
      </c>
      <c r="AJ38" s="1">
        <v>1645</v>
      </c>
      <c r="AK38" s="1">
        <v>1679</v>
      </c>
      <c r="AL38" s="1">
        <v>1713</v>
      </c>
      <c r="AM38" s="1">
        <v>1748</v>
      </c>
      <c r="AN38" s="1">
        <v>1783</v>
      </c>
      <c r="AO38" s="1">
        <v>1817</v>
      </c>
      <c r="AP38" s="1">
        <v>1852</v>
      </c>
      <c r="AQ38" s="1">
        <v>1887</v>
      </c>
      <c r="AR38" s="1">
        <v>1958</v>
      </c>
      <c r="AS38" s="1">
        <v>1994</v>
      </c>
      <c r="AT38" s="1">
        <v>2065</v>
      </c>
      <c r="AV38" s="43" t="s">
        <v>146</v>
      </c>
      <c r="AW38" s="1">
        <v>0.1959</v>
      </c>
      <c r="AX38" s="1">
        <v>0.1909</v>
      </c>
      <c r="AY38" s="1">
        <v>0.1863</v>
      </c>
      <c r="AZ38" s="1">
        <v>0.182</v>
      </c>
      <c r="BA38" s="1">
        <v>0.1778</v>
      </c>
      <c r="BB38" s="1">
        <v>0.1739</v>
      </c>
      <c r="BC38" s="1">
        <v>0.1701</v>
      </c>
      <c r="BD38" s="1">
        <v>0.1665</v>
      </c>
      <c r="BE38" s="1">
        <v>0.1628</v>
      </c>
      <c r="BF38" s="1">
        <v>0.1557</v>
      </c>
      <c r="BG38" s="1">
        <v>0.1523</v>
      </c>
      <c r="BH38" s="1">
        <v>0.1456</v>
      </c>
      <c r="BJ38" s="43" t="s">
        <v>146</v>
      </c>
      <c r="BK38" s="1" t="s">
        <v>148</v>
      </c>
      <c r="BL38" s="1" t="s">
        <v>148</v>
      </c>
      <c r="BM38" s="1" t="s">
        <v>148</v>
      </c>
      <c r="BN38" s="1" t="s">
        <v>148</v>
      </c>
      <c r="BO38" s="1" t="s">
        <v>148</v>
      </c>
      <c r="BP38" s="1" t="s">
        <v>148</v>
      </c>
      <c r="BQ38" s="1" t="s">
        <v>148</v>
      </c>
      <c r="BR38" s="1" t="s">
        <v>148</v>
      </c>
      <c r="BS38" s="1" t="s">
        <v>148</v>
      </c>
      <c r="BT38" s="1" t="s">
        <v>148</v>
      </c>
      <c r="BU38" s="1" t="s">
        <v>148</v>
      </c>
      <c r="BV38" s="1" t="s">
        <v>148</v>
      </c>
      <c r="BX38" s="43" t="s">
        <v>146</v>
      </c>
      <c r="BY38" s="1" t="s">
        <v>148</v>
      </c>
      <c r="BZ38" s="1">
        <v>3.8755687145324456</v>
      </c>
      <c r="CA38" s="1">
        <v>6.818810757463607</v>
      </c>
      <c r="CB38" s="1">
        <v>11.288428324697755</v>
      </c>
      <c r="CC38" s="1">
        <v>18.414014310387365</v>
      </c>
      <c r="CD38" s="1">
        <v>28.674858129780407</v>
      </c>
      <c r="CE38" s="1">
        <v>43.24105600789538</v>
      </c>
      <c r="CF38" s="1">
        <v>63.162694300518126</v>
      </c>
      <c r="CG38" s="1">
        <v>92.18258080434245</v>
      </c>
      <c r="CH38" s="1">
        <v>187.96545768566492</v>
      </c>
      <c r="CI38" s="1">
        <v>260.19639773007646</v>
      </c>
      <c r="CJ38" s="1">
        <v>500.59116703676284</v>
      </c>
      <c r="CL38" s="43" t="s">
        <v>146</v>
      </c>
      <c r="CM38" s="1" t="s">
        <v>148</v>
      </c>
      <c r="CN38" s="1">
        <v>27.470000000000002</v>
      </c>
      <c r="CO38" s="1">
        <v>26.57</v>
      </c>
      <c r="CP38" s="1">
        <v>25.669999999999998</v>
      </c>
      <c r="CQ38" s="1">
        <v>24.78</v>
      </c>
      <c r="CR38" s="1">
        <v>23.89</v>
      </c>
      <c r="CS38" s="1">
        <v>23.009999999999998</v>
      </c>
      <c r="CT38" s="1">
        <v>22.14</v>
      </c>
      <c r="CU38" s="1">
        <v>21.27</v>
      </c>
      <c r="CV38" s="1">
        <v>19.54</v>
      </c>
      <c r="CW38" s="1">
        <v>18.689999999999998</v>
      </c>
      <c r="CX38" s="1">
        <v>17</v>
      </c>
      <c r="CZ38" s="43" t="s">
        <v>146</v>
      </c>
      <c r="DA38" s="1">
        <v>16.3308</v>
      </c>
      <c r="DB38" s="1">
        <v>3644.3</v>
      </c>
      <c r="DC38" s="1">
        <v>-67.15</v>
      </c>
      <c r="DD38" s="1" t="s">
        <v>148</v>
      </c>
      <c r="DE38" s="1" t="s">
        <v>148</v>
      </c>
      <c r="DF38" s="14"/>
      <c r="DG38" s="14"/>
      <c r="DH38" s="14"/>
      <c r="DI38" s="14"/>
      <c r="DJ38" s="14"/>
      <c r="DK38" s="14"/>
      <c r="DL38" s="14"/>
      <c r="DM38" s="14"/>
    </row>
    <row r="39" spans="1:117" ht="16.5">
      <c r="A39" s="43" t="s">
        <v>147</v>
      </c>
      <c r="B39" s="47" t="s">
        <v>164</v>
      </c>
      <c r="C39" s="1">
        <v>120.2</v>
      </c>
      <c r="D39" s="1">
        <v>159.368</v>
      </c>
      <c r="F39" s="43" t="s">
        <v>147</v>
      </c>
      <c r="G39" s="1">
        <v>862</v>
      </c>
      <c r="H39" s="1">
        <v>853.7</v>
      </c>
      <c r="I39" s="1">
        <v>845.4</v>
      </c>
      <c r="J39" s="1" t="s">
        <v>148</v>
      </c>
      <c r="K39" s="1" t="s">
        <v>148</v>
      </c>
      <c r="L39" s="1" t="s">
        <v>148</v>
      </c>
      <c r="M39" s="1" t="s">
        <v>148</v>
      </c>
      <c r="N39" s="1" t="s">
        <v>148</v>
      </c>
      <c r="O39" s="1" t="s">
        <v>148</v>
      </c>
      <c r="P39" s="1" t="s">
        <v>148</v>
      </c>
      <c r="Q39" s="1" t="s">
        <v>148</v>
      </c>
      <c r="R39" s="1" t="s">
        <v>148</v>
      </c>
      <c r="T39" s="43" t="s">
        <v>147</v>
      </c>
      <c r="U39" s="1">
        <v>0.855</v>
      </c>
      <c r="V39" s="1">
        <v>0.746</v>
      </c>
      <c r="W39" s="1">
        <v>0.655</v>
      </c>
      <c r="X39" s="1">
        <v>0.582</v>
      </c>
      <c r="Y39" s="1">
        <v>0.522</v>
      </c>
      <c r="Z39" s="1">
        <v>0.474</v>
      </c>
      <c r="AA39" s="1">
        <v>0.432</v>
      </c>
      <c r="AB39" s="1">
        <v>0.395</v>
      </c>
      <c r="AC39" s="1">
        <v>0.363</v>
      </c>
      <c r="AD39" s="1" t="s">
        <v>148</v>
      </c>
      <c r="AE39" s="1" t="s">
        <v>148</v>
      </c>
      <c r="AF39" s="1" t="s">
        <v>148</v>
      </c>
      <c r="AH39" s="43" t="s">
        <v>147</v>
      </c>
      <c r="AI39" s="1" t="s">
        <v>148</v>
      </c>
      <c r="AJ39" s="1" t="s">
        <v>148</v>
      </c>
      <c r="AK39" s="1" t="s">
        <v>148</v>
      </c>
      <c r="AL39" s="1" t="s">
        <v>148</v>
      </c>
      <c r="AM39" s="1" t="s">
        <v>148</v>
      </c>
      <c r="AN39" s="1" t="s">
        <v>148</v>
      </c>
      <c r="AO39" s="1" t="s">
        <v>148</v>
      </c>
      <c r="AP39" s="1" t="s">
        <v>148</v>
      </c>
      <c r="AQ39" s="1" t="s">
        <v>148</v>
      </c>
      <c r="AR39" s="1" t="s">
        <v>148</v>
      </c>
      <c r="AS39" s="1" t="s">
        <v>148</v>
      </c>
      <c r="AT39" s="1" t="s">
        <v>148</v>
      </c>
      <c r="AV39" s="43" t="s">
        <v>147</v>
      </c>
      <c r="AW39" s="1" t="s">
        <v>148</v>
      </c>
      <c r="AX39" s="1" t="s">
        <v>148</v>
      </c>
      <c r="AY39" s="1" t="s">
        <v>148</v>
      </c>
      <c r="AZ39" s="1" t="s">
        <v>148</v>
      </c>
      <c r="BA39" s="1" t="s">
        <v>148</v>
      </c>
      <c r="BB39" s="1" t="s">
        <v>148</v>
      </c>
      <c r="BC39" s="1" t="s">
        <v>148</v>
      </c>
      <c r="BD39" s="1" t="s">
        <v>148</v>
      </c>
      <c r="BE39" s="1" t="s">
        <v>148</v>
      </c>
      <c r="BF39" s="1" t="s">
        <v>148</v>
      </c>
      <c r="BG39" s="1" t="s">
        <v>148</v>
      </c>
      <c r="BH39" s="1" t="s">
        <v>148</v>
      </c>
      <c r="BJ39" s="43" t="s">
        <v>147</v>
      </c>
      <c r="BK39" s="1">
        <v>382.48</v>
      </c>
      <c r="BL39" s="1">
        <v>378.63</v>
      </c>
      <c r="BM39" s="1">
        <v>374.82</v>
      </c>
      <c r="BN39" s="1">
        <v>370.97</v>
      </c>
      <c r="BO39" s="1">
        <v>366.78</v>
      </c>
      <c r="BP39" s="1">
        <v>362.64</v>
      </c>
      <c r="BQ39" s="1">
        <v>358.45</v>
      </c>
      <c r="BR39" s="1">
        <v>353.93</v>
      </c>
      <c r="BS39" s="1">
        <v>349.36</v>
      </c>
      <c r="BT39" s="1">
        <v>339.98</v>
      </c>
      <c r="BU39" s="1">
        <v>335.09</v>
      </c>
      <c r="BV39" s="1">
        <v>324.99</v>
      </c>
      <c r="BX39" s="43" t="s">
        <v>147</v>
      </c>
      <c r="BY39" s="1">
        <v>2.1631778929188257</v>
      </c>
      <c r="BZ39" s="1">
        <v>4.585877128053294</v>
      </c>
      <c r="CA39" s="1">
        <v>8.235677276091783</v>
      </c>
      <c r="CB39" s="1">
        <v>14.011152232913892</v>
      </c>
      <c r="CC39" s="1">
        <v>23.041894892672097</v>
      </c>
      <c r="CD39" s="1">
        <v>37.29306686405132</v>
      </c>
      <c r="CE39" s="1">
        <v>57.29721194177153</v>
      </c>
      <c r="CF39" s="1">
        <v>85.41702442635084</v>
      </c>
      <c r="CG39" s="1">
        <v>122.72509252405624</v>
      </c>
      <c r="CH39" s="1">
        <v>243.16999753269184</v>
      </c>
      <c r="CI39" s="1">
        <v>336.9052060202319</v>
      </c>
      <c r="CJ39" s="1">
        <v>606.559881569208</v>
      </c>
      <c r="CL39" s="43" t="s">
        <v>147</v>
      </c>
      <c r="CM39" s="1" t="s">
        <v>148</v>
      </c>
      <c r="CN39" s="1" t="s">
        <v>148</v>
      </c>
      <c r="CO39" s="1" t="s">
        <v>148</v>
      </c>
      <c r="CP39" s="1" t="s">
        <v>148</v>
      </c>
      <c r="CQ39" s="1" t="s">
        <v>148</v>
      </c>
      <c r="CR39" s="1" t="s">
        <v>148</v>
      </c>
      <c r="CS39" s="1" t="s">
        <v>148</v>
      </c>
      <c r="CT39" s="1" t="s">
        <v>148</v>
      </c>
      <c r="CU39" s="1" t="s">
        <v>148</v>
      </c>
      <c r="CV39" s="1" t="s">
        <v>148</v>
      </c>
      <c r="CW39" s="1" t="s">
        <v>148</v>
      </c>
      <c r="CX39" s="1" t="s">
        <v>148</v>
      </c>
      <c r="CZ39" s="43" t="s">
        <v>147</v>
      </c>
      <c r="DA39" s="1">
        <v>16.0062</v>
      </c>
      <c r="DB39" s="1">
        <v>3433.84</v>
      </c>
      <c r="DC39" s="1">
        <v>-66.01</v>
      </c>
      <c r="DD39" s="1" t="s">
        <v>148</v>
      </c>
      <c r="DE39" s="1" t="s">
        <v>148</v>
      </c>
      <c r="DF39" s="14"/>
      <c r="DG39" s="14"/>
      <c r="DH39" s="14"/>
      <c r="DI39" s="14"/>
      <c r="DJ39" s="14"/>
      <c r="DK39" s="14"/>
      <c r="DL39" s="14"/>
      <c r="DM39" s="14"/>
    </row>
    <row r="40" spans="1:117" ht="16.5">
      <c r="A40" s="44" t="s">
        <v>149</v>
      </c>
      <c r="B40" s="47" t="s">
        <v>164</v>
      </c>
      <c r="C40" s="1">
        <v>120.2</v>
      </c>
      <c r="D40" s="1">
        <v>152.542</v>
      </c>
      <c r="F40" s="44" t="s">
        <v>149</v>
      </c>
      <c r="G40" s="1" t="s">
        <v>148</v>
      </c>
      <c r="H40" s="1" t="s">
        <v>148</v>
      </c>
      <c r="I40" s="1" t="s">
        <v>148</v>
      </c>
      <c r="J40" s="1">
        <v>836.1</v>
      </c>
      <c r="K40" s="1">
        <v>827.4</v>
      </c>
      <c r="L40" s="1">
        <v>818.7</v>
      </c>
      <c r="M40" s="1">
        <v>809.9</v>
      </c>
      <c r="N40" s="1">
        <v>801</v>
      </c>
      <c r="O40" s="1">
        <v>792</v>
      </c>
      <c r="P40" s="1">
        <v>773.7</v>
      </c>
      <c r="Q40" s="1">
        <v>764.4</v>
      </c>
      <c r="R40" s="1">
        <v>745.3</v>
      </c>
      <c r="T40" s="44" t="s">
        <v>149</v>
      </c>
      <c r="U40" s="1">
        <v>0.788</v>
      </c>
      <c r="V40" s="1">
        <v>0.692</v>
      </c>
      <c r="W40" s="1">
        <v>0.611</v>
      </c>
      <c r="X40" s="1" t="s">
        <v>148</v>
      </c>
      <c r="Y40" s="1" t="s">
        <v>148</v>
      </c>
      <c r="Z40" s="1" t="s">
        <v>148</v>
      </c>
      <c r="AA40" s="1" t="s">
        <v>148</v>
      </c>
      <c r="AB40" s="1" t="s">
        <v>148</v>
      </c>
      <c r="AC40" s="1" t="s">
        <v>148</v>
      </c>
      <c r="AD40" s="1" t="s">
        <v>148</v>
      </c>
      <c r="AE40" s="1" t="s">
        <v>148</v>
      </c>
      <c r="AF40" s="1" t="s">
        <v>148</v>
      </c>
      <c r="AH40" s="44" t="s">
        <v>149</v>
      </c>
      <c r="AI40" s="1" t="s">
        <v>148</v>
      </c>
      <c r="AJ40" s="1" t="s">
        <v>148</v>
      </c>
      <c r="AK40" s="1" t="s">
        <v>148</v>
      </c>
      <c r="AL40" s="1">
        <v>1865</v>
      </c>
      <c r="AM40" s="1">
        <v>1898</v>
      </c>
      <c r="AN40" s="1">
        <v>1930</v>
      </c>
      <c r="AO40" s="1">
        <v>1963</v>
      </c>
      <c r="AP40" s="1">
        <v>1999</v>
      </c>
      <c r="AQ40" s="1">
        <v>2035.0000000000002</v>
      </c>
      <c r="AR40" s="1">
        <v>2108</v>
      </c>
      <c r="AS40" s="1">
        <v>2148</v>
      </c>
      <c r="AT40" s="1">
        <v>0</v>
      </c>
      <c r="AV40" s="44" t="s">
        <v>149</v>
      </c>
      <c r="AW40" s="1">
        <v>0.126</v>
      </c>
      <c r="AX40" s="1">
        <v>0.1242</v>
      </c>
      <c r="AY40" s="1">
        <v>0.1225</v>
      </c>
      <c r="AZ40" s="1">
        <v>0.1211</v>
      </c>
      <c r="BA40" s="1">
        <v>0.1196</v>
      </c>
      <c r="BB40" s="1">
        <v>0.1178</v>
      </c>
      <c r="BC40" s="1">
        <v>0.1161</v>
      </c>
      <c r="BD40" s="1">
        <v>0.1146</v>
      </c>
      <c r="BE40" s="1">
        <v>0.1132</v>
      </c>
      <c r="BF40" s="1" t="s">
        <v>148</v>
      </c>
      <c r="BG40" s="1" t="s">
        <v>148</v>
      </c>
      <c r="BH40" s="1" t="s">
        <v>148</v>
      </c>
      <c r="BJ40" s="44" t="s">
        <v>149</v>
      </c>
      <c r="BK40" s="1">
        <v>374.11</v>
      </c>
      <c r="BL40" s="1">
        <v>370.21</v>
      </c>
      <c r="BM40" s="1">
        <v>366.4</v>
      </c>
      <c r="BN40" s="1">
        <v>362.22</v>
      </c>
      <c r="BO40" s="1">
        <v>357.99</v>
      </c>
      <c r="BP40" s="1">
        <v>353.89</v>
      </c>
      <c r="BQ40" s="1">
        <v>349.7</v>
      </c>
      <c r="BR40" s="1">
        <v>345.22</v>
      </c>
      <c r="BS40" s="1">
        <v>340.61</v>
      </c>
      <c r="BT40" s="1">
        <v>331.19</v>
      </c>
      <c r="BU40" s="1">
        <v>326.42</v>
      </c>
      <c r="BV40" s="1">
        <v>316.58</v>
      </c>
      <c r="BX40" s="44" t="s">
        <v>149</v>
      </c>
      <c r="BY40" s="1" t="s">
        <v>148</v>
      </c>
      <c r="BZ40" s="1">
        <v>6.221761658031087</v>
      </c>
      <c r="CA40" s="1">
        <v>11.010905502097213</v>
      </c>
      <c r="CB40" s="1">
        <v>18.624031581544536</v>
      </c>
      <c r="CC40" s="1">
        <v>30.31749321490254</v>
      </c>
      <c r="CD40" s="1">
        <v>47.64391808536887</v>
      </c>
      <c r="CE40" s="1">
        <v>72.56096718480137</v>
      </c>
      <c r="CF40" s="1">
        <v>107.41633358006413</v>
      </c>
      <c r="CG40" s="1">
        <v>155.09775474956822</v>
      </c>
      <c r="CH40" s="1">
        <v>302.02733777448805</v>
      </c>
      <c r="CI40" s="1">
        <v>404.2982482112016</v>
      </c>
      <c r="CJ40" s="1">
        <v>714.2012336540834</v>
      </c>
      <c r="CL40" s="44" t="s">
        <v>149</v>
      </c>
      <c r="CM40" s="1">
        <v>28.2</v>
      </c>
      <c r="CN40" s="1">
        <v>27.169999999999998</v>
      </c>
      <c r="CO40" s="1">
        <v>26.09</v>
      </c>
      <c r="CP40" s="1">
        <v>25.080000000000002</v>
      </c>
      <c r="CQ40" s="1">
        <v>24.07</v>
      </c>
      <c r="CR40" s="1">
        <v>23.099999999999998</v>
      </c>
      <c r="CS40" s="1">
        <v>22.2</v>
      </c>
      <c r="CT40" s="1">
        <v>21.2</v>
      </c>
      <c r="CU40" s="1" t="s">
        <v>148</v>
      </c>
      <c r="CV40" s="1" t="s">
        <v>148</v>
      </c>
      <c r="CW40" s="1" t="s">
        <v>148</v>
      </c>
      <c r="CX40" s="1" t="s">
        <v>148</v>
      </c>
      <c r="CZ40" s="44" t="s">
        <v>149</v>
      </c>
      <c r="DA40" s="1">
        <v>15.9722</v>
      </c>
      <c r="DB40" s="1">
        <v>3363.6</v>
      </c>
      <c r="DC40" s="1">
        <v>-63.37</v>
      </c>
      <c r="DD40" s="1" t="s">
        <v>148</v>
      </c>
      <c r="DE40" s="1" t="s">
        <v>148</v>
      </c>
      <c r="DF40" s="14"/>
      <c r="DG40" s="14"/>
      <c r="DH40" s="14"/>
      <c r="DI40" s="14"/>
      <c r="DJ40" s="14"/>
      <c r="DK40" s="14"/>
      <c r="DL40" s="14"/>
      <c r="DM40" s="14"/>
    </row>
    <row r="41" spans="1:117" ht="15">
      <c r="A41" s="44" t="s">
        <v>150</v>
      </c>
      <c r="B41" s="47" t="s">
        <v>151</v>
      </c>
      <c r="C41" s="1">
        <v>18</v>
      </c>
      <c r="D41" s="1">
        <v>100</v>
      </c>
      <c r="F41" s="44" t="s">
        <v>150</v>
      </c>
      <c r="G41" s="1">
        <v>998</v>
      </c>
      <c r="H41" s="1">
        <v>996</v>
      </c>
      <c r="I41" s="1">
        <v>992</v>
      </c>
      <c r="J41" s="1">
        <v>988</v>
      </c>
      <c r="K41" s="1">
        <v>983</v>
      </c>
      <c r="L41" s="1">
        <v>978</v>
      </c>
      <c r="M41" s="1">
        <v>972</v>
      </c>
      <c r="N41" s="1">
        <v>965</v>
      </c>
      <c r="O41" s="1">
        <v>958</v>
      </c>
      <c r="P41" s="1">
        <v>943</v>
      </c>
      <c r="Q41" s="1">
        <v>935</v>
      </c>
      <c r="R41" s="1">
        <v>917</v>
      </c>
      <c r="T41" s="44" t="s">
        <v>150</v>
      </c>
      <c r="U41" s="1">
        <v>1</v>
      </c>
      <c r="V41" s="1">
        <v>0.804</v>
      </c>
      <c r="W41" s="1">
        <v>0.657</v>
      </c>
      <c r="X41" s="1">
        <v>0.549</v>
      </c>
      <c r="Y41" s="1">
        <v>0.47</v>
      </c>
      <c r="Z41" s="1">
        <v>0.406</v>
      </c>
      <c r="AA41" s="1">
        <v>0.355</v>
      </c>
      <c r="AB41" s="1">
        <v>0.315</v>
      </c>
      <c r="AC41" s="1">
        <v>0.282</v>
      </c>
      <c r="AD41" s="1">
        <v>0.231</v>
      </c>
      <c r="AE41" s="1">
        <v>0.212</v>
      </c>
      <c r="AF41" s="1">
        <v>0.185</v>
      </c>
      <c r="AH41" s="44" t="s">
        <v>150</v>
      </c>
      <c r="AI41" s="1">
        <v>4180</v>
      </c>
      <c r="AJ41" s="1">
        <v>4180</v>
      </c>
      <c r="AK41" s="1">
        <v>4180</v>
      </c>
      <c r="AL41" s="1">
        <v>4180</v>
      </c>
      <c r="AM41" s="1">
        <v>4180</v>
      </c>
      <c r="AN41" s="1">
        <v>4190</v>
      </c>
      <c r="AO41" s="1">
        <v>4190</v>
      </c>
      <c r="AP41" s="1">
        <v>4190</v>
      </c>
      <c r="AQ41" s="1">
        <v>4230</v>
      </c>
      <c r="AR41" s="1">
        <v>4230</v>
      </c>
      <c r="AS41" s="1">
        <v>4270</v>
      </c>
      <c r="AT41" s="1">
        <v>4320</v>
      </c>
      <c r="AV41" s="44" t="s">
        <v>150</v>
      </c>
      <c r="AW41" s="1">
        <v>0.599</v>
      </c>
      <c r="AX41" s="1">
        <v>0.618</v>
      </c>
      <c r="AY41" s="1">
        <v>0.634</v>
      </c>
      <c r="AZ41" s="1">
        <v>0.648</v>
      </c>
      <c r="BA41" s="1">
        <v>0.659</v>
      </c>
      <c r="BB41" s="1">
        <v>0.668</v>
      </c>
      <c r="BC41" s="1">
        <v>0.675</v>
      </c>
      <c r="BD41" s="1">
        <v>0.68</v>
      </c>
      <c r="BE41" s="1">
        <v>0.683</v>
      </c>
      <c r="BF41" s="1">
        <v>0.686</v>
      </c>
      <c r="BG41" s="1">
        <v>0.686</v>
      </c>
      <c r="BH41" s="1">
        <v>0.684</v>
      </c>
      <c r="BJ41" s="44" t="s">
        <v>150</v>
      </c>
      <c r="BK41" s="1" t="s">
        <v>148</v>
      </c>
      <c r="BL41" s="1" t="s">
        <v>148</v>
      </c>
      <c r="BM41" s="1" t="s">
        <v>148</v>
      </c>
      <c r="BN41" s="1" t="s">
        <v>148</v>
      </c>
      <c r="BO41" s="1" t="s">
        <v>148</v>
      </c>
      <c r="BP41" s="1" t="s">
        <v>148</v>
      </c>
      <c r="BQ41" s="1" t="s">
        <v>148</v>
      </c>
      <c r="BR41" s="1" t="s">
        <v>148</v>
      </c>
      <c r="BS41" s="1">
        <v>2260</v>
      </c>
      <c r="BT41" s="1">
        <v>2207</v>
      </c>
      <c r="BU41" s="1">
        <v>2179</v>
      </c>
      <c r="BV41" s="1">
        <v>2120</v>
      </c>
      <c r="BX41" s="44" t="s">
        <v>150</v>
      </c>
      <c r="BY41" s="1" t="s">
        <v>148</v>
      </c>
      <c r="BZ41" s="1" t="s">
        <v>148</v>
      </c>
      <c r="CA41" s="1" t="s">
        <v>148</v>
      </c>
      <c r="CB41" s="1" t="s">
        <v>148</v>
      </c>
      <c r="CC41" s="1" t="s">
        <v>148</v>
      </c>
      <c r="CD41" s="1" t="s">
        <v>148</v>
      </c>
      <c r="CE41" s="1" t="s">
        <v>148</v>
      </c>
      <c r="CF41" s="1" t="s">
        <v>148</v>
      </c>
      <c r="CG41" s="1" t="s">
        <v>148</v>
      </c>
      <c r="CH41" s="1" t="s">
        <v>148</v>
      </c>
      <c r="CI41" s="1" t="s">
        <v>148</v>
      </c>
      <c r="CJ41" s="1" t="s">
        <v>148</v>
      </c>
      <c r="CL41" s="44" t="s">
        <v>150</v>
      </c>
      <c r="CM41" s="1" t="s">
        <v>148</v>
      </c>
      <c r="CN41" s="1" t="s">
        <v>148</v>
      </c>
      <c r="CO41" s="1" t="s">
        <v>148</v>
      </c>
      <c r="CP41" s="1" t="s">
        <v>148</v>
      </c>
      <c r="CQ41" s="1" t="s">
        <v>148</v>
      </c>
      <c r="CR41" s="1" t="s">
        <v>148</v>
      </c>
      <c r="CS41" s="1" t="s">
        <v>148</v>
      </c>
      <c r="CT41" s="1" t="s">
        <v>148</v>
      </c>
      <c r="CU41" s="1" t="s">
        <v>148</v>
      </c>
      <c r="CV41" s="1" t="s">
        <v>148</v>
      </c>
      <c r="CW41" s="1" t="s">
        <v>148</v>
      </c>
      <c r="CX41" s="1" t="s">
        <v>148</v>
      </c>
      <c r="CZ41" s="44" t="s">
        <v>150</v>
      </c>
      <c r="DA41" s="1">
        <v>18.2549</v>
      </c>
      <c r="DB41" s="1">
        <v>3772.712</v>
      </c>
      <c r="DC41" s="1">
        <v>-47.78</v>
      </c>
      <c r="DD41" s="1" t="s">
        <v>148</v>
      </c>
      <c r="DE41" s="1" t="s">
        <v>148</v>
      </c>
      <c r="DF41" s="14"/>
      <c r="DG41" s="14"/>
      <c r="DH41" s="14"/>
      <c r="DI41" s="14"/>
      <c r="DJ41" s="14"/>
      <c r="DK41" s="14"/>
      <c r="DL41" s="14"/>
      <c r="DM41" s="14"/>
    </row>
    <row r="42" spans="1:117" ht="14.25">
      <c r="A42" s="1"/>
      <c r="B42" s="47"/>
      <c r="C42" s="1"/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Z42" s="1"/>
      <c r="DA42" s="1"/>
      <c r="DB42" s="1"/>
      <c r="DC42" s="1"/>
      <c r="DD42" s="1"/>
      <c r="DE42" s="1"/>
      <c r="DF42" s="14"/>
      <c r="DG42" s="14"/>
      <c r="DH42" s="14"/>
      <c r="DI42" s="14"/>
      <c r="DJ42" s="14"/>
      <c r="DK42" s="14"/>
      <c r="DL42" s="14"/>
      <c r="DM42" s="14"/>
    </row>
    <row r="43" spans="1:117" ht="14.25">
      <c r="A43" s="1"/>
      <c r="B43" s="47"/>
      <c r="C43" s="1"/>
      <c r="D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Z43" s="1"/>
      <c r="DA43" s="1"/>
      <c r="DB43" s="1"/>
      <c r="DC43" s="1"/>
      <c r="DD43" s="1"/>
      <c r="DE43" s="1"/>
      <c r="DF43" s="14"/>
      <c r="DG43" s="14"/>
      <c r="DH43" s="14"/>
      <c r="DI43" s="14"/>
      <c r="DJ43" s="14"/>
      <c r="DK43" s="14"/>
      <c r="DL43" s="14"/>
      <c r="DM43" s="14"/>
    </row>
    <row r="44" spans="1:116" ht="14.25">
      <c r="A44" s="1"/>
      <c r="B44" s="1"/>
      <c r="C44" s="1"/>
      <c r="D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Z44" s="1"/>
      <c r="DA44" s="1"/>
      <c r="DB44" s="1"/>
      <c r="DC44" s="1"/>
      <c r="DD44" s="1"/>
      <c r="DE44" s="1"/>
      <c r="DF44" s="14"/>
      <c r="DG44" s="14"/>
      <c r="DH44" s="14"/>
      <c r="DI44" s="14"/>
      <c r="DJ44" s="14"/>
      <c r="DK44" s="14"/>
      <c r="DL44" s="14"/>
    </row>
    <row r="45" spans="1:109" ht="14.25">
      <c r="A45" s="1"/>
      <c r="B45" s="1"/>
      <c r="C45" s="1"/>
      <c r="D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Z45" s="1"/>
      <c r="DA45" s="1"/>
      <c r="DB45" s="1"/>
      <c r="DC45" s="1"/>
      <c r="DD45" s="1"/>
      <c r="DE45" s="1"/>
    </row>
    <row r="46" spans="1:109" ht="14.25">
      <c r="A46" s="1"/>
      <c r="B46" s="1"/>
      <c r="C46" s="1"/>
      <c r="D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Z46" s="1"/>
      <c r="DA46" s="1"/>
      <c r="DB46" s="1"/>
      <c r="DC46" s="1"/>
      <c r="DD46" s="1"/>
      <c r="DE46" s="1"/>
    </row>
    <row r="47" spans="1:109" ht="14.25">
      <c r="A47" s="1"/>
      <c r="B47" s="1"/>
      <c r="C47" s="1"/>
      <c r="D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Z47" s="1"/>
      <c r="DA47" s="1"/>
      <c r="DB47" s="1"/>
      <c r="DC47" s="1"/>
      <c r="DD47" s="1"/>
      <c r="DE47" s="1"/>
    </row>
    <row r="48" spans="1:109" ht="14.25">
      <c r="A48" s="1"/>
      <c r="B48" s="1"/>
      <c r="C48" s="1"/>
      <c r="D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Z48" s="1"/>
      <c r="DA48" s="1"/>
      <c r="DB48" s="1"/>
      <c r="DC48" s="1"/>
      <c r="DD48" s="1"/>
      <c r="DE48" s="1"/>
    </row>
    <row r="49" spans="1:109" ht="14.25">
      <c r="A49" s="1"/>
      <c r="B49" s="1"/>
      <c r="C49" s="1"/>
      <c r="D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T49" s="1"/>
      <c r="U49" s="1"/>
      <c r="V49" s="1"/>
      <c r="W49" s="1"/>
      <c r="X49" s="1"/>
      <c r="Y49" s="1"/>
      <c r="Z49" s="49"/>
      <c r="AA49" s="1"/>
      <c r="AB49" s="1"/>
      <c r="AC49" s="1"/>
      <c r="AD49" s="1"/>
      <c r="AE49" s="1"/>
      <c r="AF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Z49" s="1"/>
      <c r="DA49" s="1"/>
      <c r="DB49" s="1"/>
      <c r="DC49" s="1"/>
      <c r="DD49" s="1"/>
      <c r="DE49" s="1"/>
    </row>
    <row r="50" spans="1:109" ht="14.25">
      <c r="A50" s="1"/>
      <c r="B50" s="1"/>
      <c r="C50" s="1"/>
      <c r="D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Z50" s="1"/>
      <c r="DA50" s="1"/>
      <c r="DB50" s="1"/>
      <c r="DC50" s="1"/>
      <c r="DD50" s="1"/>
      <c r="DE50" s="1"/>
    </row>
    <row r="51" spans="1:109" ht="14.25">
      <c r="A51" s="1"/>
      <c r="B51" s="1"/>
      <c r="C51" s="1"/>
      <c r="D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Z51" s="1"/>
      <c r="DA51" s="1"/>
      <c r="DB51" s="1"/>
      <c r="DC51" s="1"/>
      <c r="DD51" s="1"/>
      <c r="DE51" s="1"/>
    </row>
    <row r="52" spans="1:109" ht="14.25">
      <c r="A52" s="1"/>
      <c r="B52" s="1"/>
      <c r="C52" s="1"/>
      <c r="D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Z52" s="1"/>
      <c r="DA52" s="1"/>
      <c r="DB52" s="1"/>
      <c r="DC52" s="1"/>
      <c r="DD52" s="1"/>
      <c r="DE52" s="1"/>
    </row>
    <row r="53" spans="1:109" ht="14.25">
      <c r="A53" s="1"/>
      <c r="B53" s="1"/>
      <c r="C53" s="1"/>
      <c r="D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Z53" s="1"/>
      <c r="DA53" s="1"/>
      <c r="DB53" s="1"/>
      <c r="DC53" s="1"/>
      <c r="DD53" s="1"/>
      <c r="DE53" s="1"/>
    </row>
    <row r="54" spans="1:109" ht="14.25">
      <c r="A54" s="1"/>
      <c r="B54" s="1"/>
      <c r="C54" s="1"/>
      <c r="D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Z54" s="1"/>
      <c r="DA54" s="1"/>
      <c r="DB54" s="1"/>
      <c r="DC54" s="1"/>
      <c r="DD54" s="1"/>
      <c r="DE54" s="1"/>
    </row>
    <row r="55" spans="1:109" ht="14.25">
      <c r="A55" s="1"/>
      <c r="B55" s="1"/>
      <c r="C55" s="1"/>
      <c r="D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Z55" s="1"/>
      <c r="DA55" s="1"/>
      <c r="DB55" s="1"/>
      <c r="DC55" s="1"/>
      <c r="DD55" s="1"/>
      <c r="DE55" s="1"/>
    </row>
    <row r="56" spans="1:109" ht="14.25">
      <c r="A56" s="1"/>
      <c r="B56" s="1"/>
      <c r="C56" s="1"/>
      <c r="D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Z56" s="1"/>
      <c r="DA56" s="1"/>
      <c r="DB56" s="1"/>
      <c r="DC56" s="1"/>
      <c r="DD56" s="1"/>
      <c r="DE56" s="1"/>
    </row>
    <row r="57" spans="1:109" ht="14.25">
      <c r="A57" s="1"/>
      <c r="B57" s="1"/>
      <c r="C57" s="1"/>
      <c r="D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Z57" s="1"/>
      <c r="DA57" s="1"/>
      <c r="DB57" s="1"/>
      <c r="DC57" s="1"/>
      <c r="DD57" s="1"/>
      <c r="DE57" s="1"/>
    </row>
    <row r="58" spans="1:109" ht="14.25">
      <c r="A58" s="1"/>
      <c r="B58" s="1"/>
      <c r="C58" s="1"/>
      <c r="D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Z58" s="1"/>
      <c r="DA58" s="1"/>
      <c r="DB58" s="1"/>
      <c r="DC58" s="1"/>
      <c r="DD58" s="1"/>
      <c r="DE58" s="1"/>
    </row>
    <row r="59" spans="1:109" ht="14.25">
      <c r="A59" s="1"/>
      <c r="B59" s="1"/>
      <c r="C59" s="1"/>
      <c r="D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Z59" s="1"/>
      <c r="DA59" s="1"/>
      <c r="DB59" s="1"/>
      <c r="DC59" s="1"/>
      <c r="DD59" s="1"/>
      <c r="DE59" s="1"/>
    </row>
    <row r="60" spans="1:109" ht="14.25">
      <c r="A60" s="1"/>
      <c r="B60" s="1"/>
      <c r="C60" s="1"/>
      <c r="D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Z60" s="1"/>
      <c r="DA60" s="1"/>
      <c r="DB60" s="1"/>
      <c r="DC60" s="1"/>
      <c r="DD60" s="1"/>
      <c r="DE60" s="1"/>
    </row>
    <row r="61" spans="1:109" ht="14.25">
      <c r="A61" s="1"/>
      <c r="B61" s="1"/>
      <c r="C61" s="1"/>
      <c r="D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Z61" s="1"/>
      <c r="DA61" s="1"/>
      <c r="DB61" s="1"/>
      <c r="DC61" s="1"/>
      <c r="DD61" s="1"/>
      <c r="DE61" s="1"/>
    </row>
    <row r="62" spans="1:109" ht="14.25">
      <c r="A62" s="1"/>
      <c r="B62" s="1"/>
      <c r="C62" s="1"/>
      <c r="D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Z62" s="1"/>
      <c r="DA62" s="1"/>
      <c r="DB62" s="1"/>
      <c r="DC62" s="1"/>
      <c r="DD62" s="1"/>
      <c r="DE62" s="1"/>
    </row>
    <row r="63" spans="1:109" ht="14.25">
      <c r="A63" s="1"/>
      <c r="B63" s="1"/>
      <c r="C63" s="1"/>
      <c r="D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Z63" s="1"/>
      <c r="DA63" s="1"/>
      <c r="DB63" s="1"/>
      <c r="DC63" s="1"/>
      <c r="DD63" s="1"/>
      <c r="DE63" s="1"/>
    </row>
    <row r="64" spans="1:109" ht="14.25">
      <c r="A64" s="1"/>
      <c r="B64" s="1"/>
      <c r="C64" s="1"/>
      <c r="D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Z64" s="1"/>
      <c r="DA64" s="1"/>
      <c r="DB64" s="1"/>
      <c r="DC64" s="1"/>
      <c r="DD64" s="1"/>
      <c r="DE64" s="1"/>
    </row>
    <row r="65" spans="1:109" ht="14.25">
      <c r="A65" s="1"/>
      <c r="B65" s="1"/>
      <c r="C65" s="1"/>
      <c r="D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Z65" s="1"/>
      <c r="DA65" s="1"/>
      <c r="DB65" s="1"/>
      <c r="DC65" s="1"/>
      <c r="DD65" s="1"/>
      <c r="DE65" s="1"/>
    </row>
    <row r="66" spans="1:109" ht="14.25">
      <c r="A66" s="1"/>
      <c r="B66" s="1"/>
      <c r="C66" s="1"/>
      <c r="D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Z66" s="1"/>
      <c r="DA66" s="1"/>
      <c r="DB66" s="1"/>
      <c r="DC66" s="1"/>
      <c r="DD66" s="1"/>
      <c r="DE66" s="1"/>
    </row>
    <row r="67" spans="1:109" ht="14.25">
      <c r="A67" s="1"/>
      <c r="B67" s="1"/>
      <c r="C67" s="1"/>
      <c r="D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Z67" s="1"/>
      <c r="DA67" s="1"/>
      <c r="DB67" s="1"/>
      <c r="DC67" s="1"/>
      <c r="DD67" s="1"/>
      <c r="DE67" s="1"/>
    </row>
    <row r="68" spans="1:109" ht="14.25">
      <c r="A68" s="1"/>
      <c r="B68" s="1"/>
      <c r="C68" s="1"/>
      <c r="D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Z68" s="1"/>
      <c r="DA68" s="1"/>
      <c r="DB68" s="1"/>
      <c r="DC68" s="1"/>
      <c r="DD68" s="1"/>
      <c r="DE68" s="1"/>
    </row>
    <row r="69" spans="1:109" ht="14.25">
      <c r="A69" s="1"/>
      <c r="B69" s="1"/>
      <c r="C69" s="1"/>
      <c r="D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T69" s="1"/>
      <c r="U69" s="1"/>
      <c r="V69" s="1"/>
      <c r="W69" s="1"/>
      <c r="X69" s="1"/>
      <c r="Y69" s="1"/>
      <c r="Z69" s="1"/>
      <c r="AA69" s="7"/>
      <c r="AB69" s="1"/>
      <c r="AC69" s="1"/>
      <c r="AD69" s="1"/>
      <c r="AE69" s="1"/>
      <c r="AF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Z69" s="1"/>
      <c r="DA69" s="1"/>
      <c r="DB69" s="1"/>
      <c r="DC69" s="1"/>
      <c r="DD69" s="1"/>
      <c r="DE69" s="1"/>
    </row>
    <row r="70" spans="1:109" ht="14.25">
      <c r="A70" s="1"/>
      <c r="B70" s="1"/>
      <c r="C70" s="1"/>
      <c r="D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T70" s="1"/>
      <c r="U70" s="1"/>
      <c r="V70" s="1"/>
      <c r="W70" s="1"/>
      <c r="X70" s="1"/>
      <c r="Y70" s="1"/>
      <c r="Z70" s="1"/>
      <c r="AA70" s="7"/>
      <c r="AB70" s="1"/>
      <c r="AC70" s="1"/>
      <c r="AD70" s="1"/>
      <c r="AE70" s="1"/>
      <c r="AF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Z70" s="1"/>
      <c r="DA70" s="1"/>
      <c r="DB70" s="1"/>
      <c r="DC70" s="1"/>
      <c r="DD70" s="1"/>
      <c r="DE70" s="1"/>
    </row>
    <row r="71" spans="1:109" ht="14.25">
      <c r="A71" s="1"/>
      <c r="B71" s="1"/>
      <c r="C71" s="1"/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T71" s="1"/>
      <c r="U71" s="1"/>
      <c r="V71" s="1"/>
      <c r="W71" s="1"/>
      <c r="X71" s="1"/>
      <c r="Y71" s="1"/>
      <c r="Z71" s="1"/>
      <c r="AA71" s="7"/>
      <c r="AB71" s="1"/>
      <c r="AC71" s="1"/>
      <c r="AD71" s="1"/>
      <c r="AE71" s="1"/>
      <c r="AF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Z71" s="1"/>
      <c r="DA71" s="1"/>
      <c r="DB71" s="1"/>
      <c r="DC71" s="1"/>
      <c r="DD71" s="1"/>
      <c r="DE71" s="1"/>
    </row>
    <row r="72" spans="1:109" ht="14.25">
      <c r="A72" s="1"/>
      <c r="B72" s="1"/>
      <c r="C72" s="1"/>
      <c r="D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T72" s="1"/>
      <c r="U72" s="1"/>
      <c r="V72" s="1"/>
      <c r="W72" s="1"/>
      <c r="X72" s="1"/>
      <c r="Y72" s="1"/>
      <c r="Z72" s="1"/>
      <c r="AA72" s="7"/>
      <c r="AB72" s="1"/>
      <c r="AC72" s="1"/>
      <c r="AD72" s="1"/>
      <c r="AE72" s="1"/>
      <c r="AF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Z72" s="1"/>
      <c r="DA72" s="1"/>
      <c r="DB72" s="1"/>
      <c r="DC72" s="1"/>
      <c r="DD72" s="1"/>
      <c r="DE72" s="1"/>
    </row>
    <row r="73" spans="1:109" ht="14.25">
      <c r="A73" s="1"/>
      <c r="B73" s="1"/>
      <c r="C73" s="1"/>
      <c r="D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Z73" s="1"/>
      <c r="DA73" s="1"/>
      <c r="DB73" s="1"/>
      <c r="DC73" s="1"/>
      <c r="DD73" s="1"/>
      <c r="DE73" s="1"/>
    </row>
    <row r="74" spans="1:109" ht="14.25">
      <c r="A74" s="1"/>
      <c r="B74" s="1"/>
      <c r="C74" s="1"/>
      <c r="D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Z74" s="1"/>
      <c r="DA74" s="1"/>
      <c r="DB74" s="1"/>
      <c r="DC74" s="1"/>
      <c r="DD74" s="1"/>
      <c r="DE74" s="1"/>
    </row>
    <row r="75" spans="1:109" ht="14.25">
      <c r="A75" s="1"/>
      <c r="B75" s="1"/>
      <c r="C75" s="1"/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Z75" s="1"/>
      <c r="DA75" s="1"/>
      <c r="DB75" s="1"/>
      <c r="DC75" s="1"/>
      <c r="DD75" s="1"/>
      <c r="DE75" s="1"/>
    </row>
    <row r="76" spans="1:109" ht="14.25">
      <c r="A76" s="1"/>
      <c r="B76" s="1"/>
      <c r="C76" s="1"/>
      <c r="D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Z76" s="1"/>
      <c r="DA76" s="1"/>
      <c r="DB76" s="1"/>
      <c r="DC76" s="1"/>
      <c r="DD76" s="1"/>
      <c r="DE76" s="1"/>
    </row>
    <row r="77" spans="1:109" ht="14.25">
      <c r="A77" s="1"/>
      <c r="B77" s="1"/>
      <c r="C77" s="1"/>
      <c r="D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Z77" s="1"/>
      <c r="DA77" s="1"/>
      <c r="DB77" s="1"/>
      <c r="DC77" s="1"/>
      <c r="DD77" s="1"/>
      <c r="DE77" s="1"/>
    </row>
    <row r="78" spans="1:109" ht="14.25">
      <c r="A78" s="1"/>
      <c r="B78" s="1"/>
      <c r="C78" s="1"/>
      <c r="D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Z78" s="1"/>
      <c r="DA78" s="1"/>
      <c r="DB78" s="1"/>
      <c r="DC78" s="1"/>
      <c r="DD78" s="1"/>
      <c r="DE78" s="1"/>
    </row>
    <row r="79" spans="1:109" ht="14.25">
      <c r="A79" s="1"/>
      <c r="B79" s="1"/>
      <c r="C79" s="1"/>
      <c r="D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Z79" s="1"/>
      <c r="DA79" s="1"/>
      <c r="DB79" s="1"/>
      <c r="DC79" s="1"/>
      <c r="DD79" s="1"/>
      <c r="DE79" s="1"/>
    </row>
    <row r="80" spans="1:109" ht="14.25">
      <c r="A80" s="1"/>
      <c r="B80" s="1"/>
      <c r="C80" s="1"/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Z80" s="1"/>
      <c r="DA80" s="1"/>
      <c r="DB80" s="1"/>
      <c r="DC80" s="1"/>
      <c r="DD80" s="1"/>
      <c r="DE80" s="1"/>
    </row>
    <row r="81" spans="1:109" ht="14.25">
      <c r="A81" s="1"/>
      <c r="B81" s="1"/>
      <c r="C81" s="1"/>
      <c r="D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Z81" s="1"/>
      <c r="DA81" s="1"/>
      <c r="DB81" s="1"/>
      <c r="DC81" s="1"/>
      <c r="DD81" s="1"/>
      <c r="DE81" s="1"/>
    </row>
    <row r="82" spans="1:109" ht="14.25">
      <c r="A82" s="1"/>
      <c r="B82" s="1"/>
      <c r="C82" s="1"/>
      <c r="D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Z82" s="1"/>
      <c r="DA82" s="1"/>
      <c r="DB82" s="1"/>
      <c r="DC82" s="1"/>
      <c r="DD82" s="1"/>
      <c r="DE82" s="1"/>
    </row>
    <row r="83" spans="1:109" ht="14.25">
      <c r="A83" s="1"/>
      <c r="B83" s="1"/>
      <c r="C83" s="1"/>
      <c r="D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Z83" s="1"/>
      <c r="DA83" s="1"/>
      <c r="DB83" s="1"/>
      <c r="DC83" s="1"/>
      <c r="DD83" s="1"/>
      <c r="DE83" s="1"/>
    </row>
    <row r="84" spans="1:109" ht="14.25">
      <c r="A84" s="1"/>
      <c r="B84" s="1"/>
      <c r="C84" s="1"/>
      <c r="D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Z84" s="1"/>
      <c r="DA84" s="1"/>
      <c r="DB84" s="1"/>
      <c r="DC84" s="1"/>
      <c r="DD84" s="1"/>
      <c r="DE84" s="1"/>
    </row>
    <row r="85" spans="1:109" ht="14.25">
      <c r="A85" s="1"/>
      <c r="B85" s="1"/>
      <c r="C85" s="1"/>
      <c r="D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Z85" s="1"/>
      <c r="DA85" s="1"/>
      <c r="DB85" s="1"/>
      <c r="DC85" s="1"/>
      <c r="DD85" s="1"/>
      <c r="DE85" s="1"/>
    </row>
    <row r="86" spans="1:109" ht="14.25">
      <c r="A86" s="1"/>
      <c r="B86" s="1"/>
      <c r="C86" s="1"/>
      <c r="D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Z86" s="1"/>
      <c r="DA86" s="1"/>
      <c r="DB86" s="1"/>
      <c r="DC86" s="1"/>
      <c r="DD86" s="1"/>
      <c r="DE86" s="1"/>
    </row>
    <row r="87" spans="1:109" ht="14.25">
      <c r="A87" s="1"/>
      <c r="B87" s="1"/>
      <c r="C87" s="1"/>
      <c r="D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Z87" s="1"/>
      <c r="DA87" s="1"/>
      <c r="DB87" s="1"/>
      <c r="DC87" s="1"/>
      <c r="DD87" s="1"/>
      <c r="DE87" s="1"/>
    </row>
    <row r="88" spans="1:109" ht="14.25">
      <c r="A88" s="1"/>
      <c r="B88" s="1"/>
      <c r="C88" s="1"/>
      <c r="D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Z88" s="1"/>
      <c r="DA88" s="1"/>
      <c r="DB88" s="1"/>
      <c r="DC88" s="1"/>
      <c r="DD88" s="1"/>
      <c r="DE88" s="1"/>
    </row>
    <row r="89" spans="1:109" ht="14.25">
      <c r="A89" s="1"/>
      <c r="B89" s="1"/>
      <c r="C89" s="1"/>
      <c r="D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Z89" s="1"/>
      <c r="DA89" s="1"/>
      <c r="DB89" s="1"/>
      <c r="DC89" s="1"/>
      <c r="DD89" s="1"/>
      <c r="DE89" s="1"/>
    </row>
    <row r="90" spans="1:109" ht="14.25">
      <c r="A90" s="1"/>
      <c r="B90" s="1"/>
      <c r="C90" s="1"/>
      <c r="D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Z90" s="1"/>
      <c r="DA90" s="1"/>
      <c r="DB90" s="1"/>
      <c r="DC90" s="1"/>
      <c r="DD90" s="1"/>
      <c r="DE90" s="1"/>
    </row>
    <row r="91" spans="1:109" ht="14.25">
      <c r="A91" s="1"/>
      <c r="B91" s="1"/>
      <c r="C91" s="1"/>
      <c r="D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Z91" s="1"/>
      <c r="DA91" s="1"/>
      <c r="DB91" s="1"/>
      <c r="DC91" s="1"/>
      <c r="DD91" s="1"/>
      <c r="DE91" s="1"/>
    </row>
    <row r="92" spans="1:109" ht="14.25">
      <c r="A92" s="1"/>
      <c r="B92" s="1"/>
      <c r="C92" s="1"/>
      <c r="D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Z92" s="1"/>
      <c r="DA92" s="1"/>
      <c r="DB92" s="1"/>
      <c r="DC92" s="1"/>
      <c r="DD92" s="1"/>
      <c r="DE92" s="1"/>
    </row>
    <row r="93" spans="1:109" ht="14.25">
      <c r="A93" s="1"/>
      <c r="B93" s="1"/>
      <c r="C93" s="1"/>
      <c r="D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Z93" s="1"/>
      <c r="DA93" s="1"/>
      <c r="DB93" s="1"/>
      <c r="DC93" s="1"/>
      <c r="DD93" s="1"/>
      <c r="DE93" s="1"/>
    </row>
    <row r="94" spans="1:109" ht="14.25">
      <c r="A94" s="1"/>
      <c r="B94" s="1"/>
      <c r="C94" s="1"/>
      <c r="D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Z94" s="1"/>
      <c r="DA94" s="1"/>
      <c r="DB94" s="1"/>
      <c r="DC94" s="1"/>
      <c r="DD94" s="1"/>
      <c r="DE94" s="1"/>
    </row>
    <row r="95" spans="1:109" ht="14.25">
      <c r="A95" s="1"/>
      <c r="B95" s="1"/>
      <c r="C95" s="1"/>
      <c r="D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Z95" s="1"/>
      <c r="DA95" s="1"/>
      <c r="DB95" s="1"/>
      <c r="DC95" s="1"/>
      <c r="DD95" s="1"/>
      <c r="DE95" s="1"/>
    </row>
    <row r="96" spans="1:109" ht="14.25">
      <c r="A96" s="1"/>
      <c r="B96" s="1"/>
      <c r="C96" s="1"/>
      <c r="D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Z96" s="1"/>
      <c r="DA96" s="1"/>
      <c r="DB96" s="1"/>
      <c r="DC96" s="1"/>
      <c r="DD96" s="1"/>
      <c r="DE96" s="1"/>
    </row>
    <row r="97" spans="1:109" ht="14.25">
      <c r="A97" s="1"/>
      <c r="B97" s="1"/>
      <c r="C97" s="1"/>
      <c r="D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Z97" s="1"/>
      <c r="DA97" s="1"/>
      <c r="DB97" s="1"/>
      <c r="DC97" s="1"/>
      <c r="DD97" s="1"/>
      <c r="DE97" s="1"/>
    </row>
    <row r="98" spans="1:109" ht="14.25">
      <c r="A98" s="1"/>
      <c r="B98" s="1"/>
      <c r="C98" s="1"/>
      <c r="D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Z98" s="1"/>
      <c r="DA98" s="1"/>
      <c r="DB98" s="1"/>
      <c r="DC98" s="1"/>
      <c r="DD98" s="1"/>
      <c r="DE98" s="1"/>
    </row>
    <row r="99" spans="1:109" ht="14.25">
      <c r="A99" s="1"/>
      <c r="B99" s="1"/>
      <c r="C99" s="1"/>
      <c r="D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Z99" s="1"/>
      <c r="DA99" s="1"/>
      <c r="DB99" s="1"/>
      <c r="DC99" s="1"/>
      <c r="DD99" s="1"/>
      <c r="DE99" s="1"/>
    </row>
    <row r="100" spans="1:109" ht="14.25">
      <c r="A100" s="1"/>
      <c r="B100" s="1"/>
      <c r="C100" s="1"/>
      <c r="D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Z100" s="1"/>
      <c r="DA100" s="1"/>
      <c r="DB100" s="1"/>
      <c r="DC100" s="1"/>
      <c r="DD100" s="1"/>
      <c r="DE100" s="1"/>
    </row>
    <row r="101" spans="1:109" ht="14.25">
      <c r="A101" s="1"/>
      <c r="B101" s="1"/>
      <c r="C101" s="1"/>
      <c r="D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Z101" s="1"/>
      <c r="DA101" s="1"/>
      <c r="DB101" s="1"/>
      <c r="DC101" s="1"/>
      <c r="DD101" s="1"/>
      <c r="DE101" s="1"/>
    </row>
    <row r="102" spans="1:109" ht="14.25">
      <c r="A102" s="1"/>
      <c r="B102" s="1"/>
      <c r="C102" s="1"/>
      <c r="D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Z102" s="1"/>
      <c r="DA102" s="1"/>
      <c r="DB102" s="1"/>
      <c r="DC102" s="1"/>
      <c r="DD102" s="1"/>
      <c r="DE102" s="1"/>
    </row>
    <row r="103" spans="1:109" ht="14.25">
      <c r="A103" s="1"/>
      <c r="B103" s="1"/>
      <c r="C103" s="1"/>
      <c r="D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Z103" s="1"/>
      <c r="DA103" s="1"/>
      <c r="DB103" s="1"/>
      <c r="DC103" s="1"/>
      <c r="DD103" s="1"/>
      <c r="DE103" s="1"/>
    </row>
    <row r="104" spans="1:109" ht="14.25">
      <c r="A104" s="1"/>
      <c r="B104" s="1"/>
      <c r="C104" s="1"/>
      <c r="D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Z104" s="1"/>
      <c r="DA104" s="1"/>
      <c r="DB104" s="1"/>
      <c r="DC104" s="1"/>
      <c r="DD104" s="1"/>
      <c r="DE104" s="1"/>
    </row>
    <row r="105" spans="1:109" ht="14.25">
      <c r="A105" s="1"/>
      <c r="B105" s="1"/>
      <c r="C105" s="1"/>
      <c r="D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Z105" s="1"/>
      <c r="DA105" s="1"/>
      <c r="DB105" s="1"/>
      <c r="DC105" s="1"/>
      <c r="DD105" s="1"/>
      <c r="DE105" s="1"/>
    </row>
    <row r="106" spans="1:109" ht="14.25">
      <c r="A106" s="1"/>
      <c r="B106" s="1"/>
      <c r="C106" s="1"/>
      <c r="D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Z106" s="1"/>
      <c r="DA106" s="1"/>
      <c r="DB106" s="1"/>
      <c r="DC106" s="1"/>
      <c r="DD106" s="1"/>
      <c r="DE106" s="1"/>
    </row>
    <row r="107" spans="1:109" ht="14.25">
      <c r="A107" s="1"/>
      <c r="B107" s="1"/>
      <c r="C107" s="1"/>
      <c r="D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Z107" s="1"/>
      <c r="DA107" s="1"/>
      <c r="DB107" s="1"/>
      <c r="DC107" s="1"/>
      <c r="DD107" s="1"/>
      <c r="DE107" s="1"/>
    </row>
    <row r="108" spans="1:109" ht="14.25">
      <c r="A108" s="1"/>
      <c r="B108" s="1"/>
      <c r="C108" s="1"/>
      <c r="D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Z108" s="1"/>
      <c r="DA108" s="1"/>
      <c r="DB108" s="1"/>
      <c r="DC108" s="1"/>
      <c r="DD108" s="1"/>
      <c r="DE108" s="1"/>
    </row>
    <row r="109" spans="1:109" ht="14.25">
      <c r="A109" s="1"/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Z109" s="1"/>
      <c r="DA109" s="1"/>
      <c r="DB109" s="1"/>
      <c r="DC109" s="1"/>
      <c r="DD109" s="1"/>
      <c r="DE109" s="1"/>
    </row>
    <row r="110" spans="1:109" ht="14.25">
      <c r="A110" s="1"/>
      <c r="B110" s="1"/>
      <c r="C110" s="1"/>
      <c r="D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Z110" s="1"/>
      <c r="DA110" s="1"/>
      <c r="DB110" s="1"/>
      <c r="DC110" s="1"/>
      <c r="DD110" s="1"/>
      <c r="DE110" s="1"/>
    </row>
    <row r="111" spans="1:109" ht="14.25">
      <c r="A111" s="1"/>
      <c r="B111" s="1"/>
      <c r="C111" s="1"/>
      <c r="D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Z111" s="1"/>
      <c r="DA111" s="1"/>
      <c r="DB111" s="1"/>
      <c r="DC111" s="1"/>
      <c r="DD111" s="1"/>
      <c r="DE111" s="1"/>
    </row>
    <row r="112" spans="1:109" ht="14.25">
      <c r="A112" s="1"/>
      <c r="B112" s="1"/>
      <c r="C112" s="1"/>
      <c r="D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Z112" s="1"/>
      <c r="DA112" s="1"/>
      <c r="DB112" s="1"/>
      <c r="DC112" s="1"/>
      <c r="DD112" s="1"/>
      <c r="DE112" s="1"/>
    </row>
    <row r="113" spans="1:109" ht="14.25">
      <c r="A113" s="1"/>
      <c r="B113" s="1"/>
      <c r="C113" s="1"/>
      <c r="D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Z113" s="1"/>
      <c r="DA113" s="1"/>
      <c r="DB113" s="1"/>
      <c r="DC113" s="1"/>
      <c r="DD113" s="1"/>
      <c r="DE113" s="1"/>
    </row>
    <row r="114" spans="1:109" ht="14.25">
      <c r="A114" s="1"/>
      <c r="B114" s="1"/>
      <c r="C114" s="1"/>
      <c r="D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Z114" s="1"/>
      <c r="DA114" s="1"/>
      <c r="DB114" s="1"/>
      <c r="DC114" s="1"/>
      <c r="DD114" s="1"/>
      <c r="DE114" s="1"/>
    </row>
    <row r="115" spans="1:109" ht="14.25">
      <c r="A115" s="1"/>
      <c r="B115" s="1"/>
      <c r="C115" s="1"/>
      <c r="D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Z115" s="1"/>
      <c r="DA115" s="1"/>
      <c r="DB115" s="1"/>
      <c r="DC115" s="1"/>
      <c r="DD115" s="1"/>
      <c r="DE115" s="1"/>
    </row>
    <row r="116" spans="1:109" ht="14.25">
      <c r="A116" s="1"/>
      <c r="B116" s="1"/>
      <c r="C116" s="1"/>
      <c r="D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Z116" s="1"/>
      <c r="DA116" s="1"/>
      <c r="DB116" s="1"/>
      <c r="DC116" s="1"/>
      <c r="DD116" s="1"/>
      <c r="DE116" s="1"/>
    </row>
    <row r="117" spans="1:109" ht="14.25">
      <c r="A117" s="1"/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Z117" s="1"/>
      <c r="DA117" s="1"/>
      <c r="DB117" s="1"/>
      <c r="DC117" s="1"/>
      <c r="DD117" s="1"/>
      <c r="DE117" s="1"/>
    </row>
    <row r="118" spans="1:109" ht="14.25">
      <c r="A118" s="1"/>
      <c r="B118" s="1"/>
      <c r="C118" s="1"/>
      <c r="D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Z118" s="1"/>
      <c r="DA118" s="1"/>
      <c r="DB118" s="1"/>
      <c r="DC118" s="1"/>
      <c r="DD118" s="1"/>
      <c r="DE118" s="1"/>
    </row>
    <row r="119" spans="1:109" ht="14.25">
      <c r="A119" s="1"/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Z119" s="1"/>
      <c r="DA119" s="1"/>
      <c r="DB119" s="1"/>
      <c r="DC119" s="1"/>
      <c r="DD119" s="1"/>
      <c r="DE119" s="1"/>
    </row>
    <row r="120" spans="1:109" ht="14.25">
      <c r="A120" s="1"/>
      <c r="B120" s="1"/>
      <c r="C120" s="1"/>
      <c r="D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Z120" s="1"/>
      <c r="DA120" s="1"/>
      <c r="DB120" s="1"/>
      <c r="DC120" s="1"/>
      <c r="DD120" s="1"/>
      <c r="DE120" s="1"/>
    </row>
    <row r="121" spans="1:109" ht="14.25">
      <c r="A121" s="1"/>
      <c r="B121" s="1"/>
      <c r="C121" s="1"/>
      <c r="D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Z121" s="1"/>
      <c r="DA121" s="1"/>
      <c r="DB121" s="1"/>
      <c r="DC121" s="1"/>
      <c r="DD121" s="1"/>
      <c r="DE121" s="1"/>
    </row>
    <row r="122" spans="1:109" ht="14.25">
      <c r="A122" s="1"/>
      <c r="B122" s="1"/>
      <c r="C122" s="1"/>
      <c r="D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Z122" s="1"/>
      <c r="DA122" s="1"/>
      <c r="DB122" s="1"/>
      <c r="DC122" s="1"/>
      <c r="DD122" s="1"/>
      <c r="DE122" s="1"/>
    </row>
    <row r="123" spans="1:109" ht="14.25">
      <c r="A123" s="1"/>
      <c r="B123" s="1"/>
      <c r="C123" s="1"/>
      <c r="D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Z123" s="1"/>
      <c r="DA123" s="1"/>
      <c r="DB123" s="1"/>
      <c r="DC123" s="1"/>
      <c r="DD123" s="1"/>
      <c r="DE123" s="1"/>
    </row>
    <row r="124" spans="1:109" ht="14.25">
      <c r="A124" s="1"/>
      <c r="B124" s="1"/>
      <c r="C124" s="1"/>
      <c r="D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Z124" s="1"/>
      <c r="DA124" s="1"/>
      <c r="DB124" s="1"/>
      <c r="DC124" s="1"/>
      <c r="DD124" s="1"/>
      <c r="DE124" s="1"/>
    </row>
    <row r="125" spans="1:109" ht="14.25">
      <c r="A125" s="1"/>
      <c r="B125" s="1"/>
      <c r="C125" s="1"/>
      <c r="D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Z125" s="1"/>
      <c r="DA125" s="1"/>
      <c r="DB125" s="1"/>
      <c r="DC125" s="1"/>
      <c r="DD125" s="1"/>
      <c r="DE125" s="1"/>
    </row>
    <row r="126" spans="1:109" ht="14.25">
      <c r="A126" s="1"/>
      <c r="B126" s="1"/>
      <c r="C126" s="1"/>
      <c r="D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Z126" s="1"/>
      <c r="DA126" s="1"/>
      <c r="DB126" s="1"/>
      <c r="DC126" s="1"/>
      <c r="DD126" s="1"/>
      <c r="DE126" s="1"/>
    </row>
    <row r="127" spans="1:109" ht="14.25">
      <c r="A127" s="1"/>
      <c r="B127" s="1"/>
      <c r="C127" s="1"/>
      <c r="D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Z127" s="1"/>
      <c r="DA127" s="1"/>
      <c r="DB127" s="1"/>
      <c r="DC127" s="1"/>
      <c r="DD127" s="1"/>
      <c r="DE127" s="1"/>
    </row>
    <row r="128" spans="1:109" ht="14.25">
      <c r="A128" s="1"/>
      <c r="B128" s="1"/>
      <c r="C128" s="1"/>
      <c r="D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Z128" s="1"/>
      <c r="DA128" s="1"/>
      <c r="DB128" s="1"/>
      <c r="DC128" s="1"/>
      <c r="DD128" s="1"/>
      <c r="DE128" s="1"/>
    </row>
    <row r="129" spans="1:109" ht="14.25">
      <c r="A129" s="1"/>
      <c r="B129" s="1"/>
      <c r="C129" s="1"/>
      <c r="D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Z129" s="1"/>
      <c r="DA129" s="1"/>
      <c r="DB129" s="1"/>
      <c r="DC129" s="1"/>
      <c r="DD129" s="1"/>
      <c r="DE129" s="1"/>
    </row>
    <row r="130" spans="1:109" ht="14.25">
      <c r="A130" s="1"/>
      <c r="B130" s="1"/>
      <c r="C130" s="1"/>
      <c r="D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Z130" s="1"/>
      <c r="DA130" s="1"/>
      <c r="DB130" s="1"/>
      <c r="DC130" s="1"/>
      <c r="DD130" s="1"/>
      <c r="DE130" s="1"/>
    </row>
    <row r="131" spans="1:109" ht="14.25">
      <c r="A131" s="1"/>
      <c r="B131" s="1"/>
      <c r="C131" s="1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Z131" s="1"/>
      <c r="DA131" s="1"/>
      <c r="DB131" s="1"/>
      <c r="DC131" s="1"/>
      <c r="DD131" s="1"/>
      <c r="DE131" s="1"/>
    </row>
    <row r="132" spans="1:109" ht="14.25">
      <c r="A132" s="1"/>
      <c r="B132" s="1"/>
      <c r="C132" s="1"/>
      <c r="D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Z132" s="1"/>
      <c r="DA132" s="1"/>
      <c r="DB132" s="1"/>
      <c r="DC132" s="1"/>
      <c r="DD132" s="1"/>
      <c r="DE132" s="1"/>
    </row>
    <row r="133" spans="1:109" ht="14.25">
      <c r="A133" s="1"/>
      <c r="B133" s="1"/>
      <c r="C133" s="1"/>
      <c r="D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Z133" s="1"/>
      <c r="DA133" s="1"/>
      <c r="DB133" s="1"/>
      <c r="DC133" s="1"/>
      <c r="DD133" s="1"/>
      <c r="DE133" s="1"/>
    </row>
    <row r="134" spans="1:109" ht="14.25">
      <c r="A134" s="1"/>
      <c r="B134" s="1"/>
      <c r="C134" s="1"/>
      <c r="D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Z134" s="1"/>
      <c r="DA134" s="1"/>
      <c r="DB134" s="1"/>
      <c r="DC134" s="1"/>
      <c r="DD134" s="1"/>
      <c r="DE134" s="1"/>
    </row>
    <row r="135" spans="1:109" ht="14.25">
      <c r="A135" s="1"/>
      <c r="B135" s="1"/>
      <c r="C135" s="1"/>
      <c r="D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Z135" s="1"/>
      <c r="DA135" s="1"/>
      <c r="DB135" s="1"/>
      <c r="DC135" s="1"/>
      <c r="DD135" s="1"/>
      <c r="DE135" s="1"/>
    </row>
    <row r="136" spans="1:109" ht="14.25">
      <c r="A136" s="1"/>
      <c r="B136" s="1"/>
      <c r="C136" s="1"/>
      <c r="D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Z136" s="1"/>
      <c r="DA136" s="1"/>
      <c r="DB136" s="1"/>
      <c r="DC136" s="1"/>
      <c r="DD136" s="1"/>
      <c r="DE136" s="1"/>
    </row>
    <row r="137" spans="1:109" ht="14.25">
      <c r="A137" s="1"/>
      <c r="B137" s="1"/>
      <c r="C137" s="1"/>
      <c r="D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Z137" s="1"/>
      <c r="DA137" s="1"/>
      <c r="DB137" s="1"/>
      <c r="DC137" s="1"/>
      <c r="DD137" s="1"/>
      <c r="DE137" s="1"/>
    </row>
    <row r="138" spans="1:109" ht="14.25">
      <c r="A138" s="1"/>
      <c r="B138" s="1"/>
      <c r="C138" s="1"/>
      <c r="D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Z138" s="1"/>
      <c r="DA138" s="1"/>
      <c r="DB138" s="1"/>
      <c r="DC138" s="1"/>
      <c r="DD138" s="1"/>
      <c r="DE138" s="1"/>
    </row>
    <row r="139" spans="1:109" ht="14.25">
      <c r="A139" s="1"/>
      <c r="B139" s="1"/>
      <c r="C139" s="1"/>
      <c r="D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Z139" s="1"/>
      <c r="DA139" s="1"/>
      <c r="DB139" s="1"/>
      <c r="DC139" s="1"/>
      <c r="DD139" s="1"/>
      <c r="DE139" s="1"/>
    </row>
    <row r="140" spans="1:109" ht="14.25">
      <c r="A140" s="1"/>
      <c r="B140" s="1"/>
      <c r="C140" s="1"/>
      <c r="D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Z140" s="1"/>
      <c r="DA140" s="1"/>
      <c r="DB140" s="1"/>
      <c r="DC140" s="1"/>
      <c r="DD140" s="1"/>
      <c r="DE140" s="1"/>
    </row>
    <row r="141" spans="1:109" ht="14.25">
      <c r="A141" s="1"/>
      <c r="B141" s="1"/>
      <c r="C141" s="1"/>
      <c r="D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Z141" s="1"/>
      <c r="DA141" s="1"/>
      <c r="DB141" s="1"/>
      <c r="DC141" s="1"/>
      <c r="DD141" s="1"/>
      <c r="DE141" s="1"/>
    </row>
    <row r="142" spans="1:109" ht="14.25">
      <c r="A142" s="1"/>
      <c r="B142" s="1"/>
      <c r="C142" s="1"/>
      <c r="D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Z142" s="1"/>
      <c r="DA142" s="1"/>
      <c r="DB142" s="1"/>
      <c r="DC142" s="1"/>
      <c r="DD142" s="1"/>
      <c r="DE142" s="1"/>
    </row>
    <row r="143" spans="1:109" ht="14.25">
      <c r="A143" s="1"/>
      <c r="B143" s="1"/>
      <c r="C143" s="1"/>
      <c r="D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Z143" s="1"/>
      <c r="DA143" s="1"/>
      <c r="DB143" s="1"/>
      <c r="DC143" s="1"/>
      <c r="DD143" s="1"/>
      <c r="DE143" s="1"/>
    </row>
    <row r="144" spans="1:109" ht="14.25">
      <c r="A144" s="1"/>
      <c r="B144" s="1"/>
      <c r="C144" s="1"/>
      <c r="D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Z144" s="1"/>
      <c r="DA144" s="1"/>
      <c r="DB144" s="1"/>
      <c r="DC144" s="1"/>
      <c r="DD144" s="1"/>
      <c r="DE144" s="1"/>
    </row>
    <row r="145" spans="1:109" ht="14.25">
      <c r="A145" s="1"/>
      <c r="B145" s="1"/>
      <c r="C145" s="1"/>
      <c r="D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Z145" s="1"/>
      <c r="DA145" s="1"/>
      <c r="DB145" s="1"/>
      <c r="DC145" s="1"/>
      <c r="DD145" s="1"/>
      <c r="DE145" s="1"/>
    </row>
    <row r="146" spans="1:109" ht="14.25">
      <c r="A146" s="1"/>
      <c r="B146" s="1"/>
      <c r="C146" s="1"/>
      <c r="D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Z146" s="1"/>
      <c r="DA146" s="1"/>
      <c r="DB146" s="1"/>
      <c r="DC146" s="1"/>
      <c r="DD146" s="1"/>
      <c r="DE146" s="1"/>
    </row>
    <row r="147" spans="1:109" ht="14.25">
      <c r="A147" s="1"/>
      <c r="B147" s="1"/>
      <c r="C147" s="1"/>
      <c r="D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Z147" s="1"/>
      <c r="DA147" s="1"/>
      <c r="DB147" s="1"/>
      <c r="DC147" s="1"/>
      <c r="DD147" s="1"/>
      <c r="DE147" s="1"/>
    </row>
    <row r="148" spans="1:109" ht="14.25">
      <c r="A148" s="1"/>
      <c r="B148" s="1"/>
      <c r="C148" s="1"/>
      <c r="D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Z148" s="1"/>
      <c r="DA148" s="1"/>
      <c r="DB148" s="1"/>
      <c r="DC148" s="1"/>
      <c r="DD148" s="1"/>
      <c r="DE148" s="1"/>
    </row>
    <row r="149" spans="1:109" ht="14.25">
      <c r="A149" s="1"/>
      <c r="B149" s="1"/>
      <c r="C149" s="1"/>
      <c r="D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Z149" s="1"/>
      <c r="DA149" s="1"/>
      <c r="DB149" s="1"/>
      <c r="DC149" s="1"/>
      <c r="DD149" s="1"/>
      <c r="DE149" s="1"/>
    </row>
    <row r="150" spans="1:109" ht="14.25">
      <c r="A150" s="1"/>
      <c r="B150" s="1"/>
      <c r="C150" s="1"/>
      <c r="D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Z150" s="1"/>
      <c r="DA150" s="1"/>
      <c r="DB150" s="1"/>
      <c r="DC150" s="1"/>
      <c r="DD150" s="1"/>
      <c r="DE150" s="1"/>
    </row>
  </sheetData>
  <sheetProtection password="EC13" sheet="1"/>
  <mergeCells count="13">
    <mergeCell ref="BJ1:BV1"/>
    <mergeCell ref="BX1:CJ1"/>
    <mergeCell ref="A1:D1"/>
    <mergeCell ref="F1:R1"/>
    <mergeCell ref="AH1:AT1"/>
    <mergeCell ref="AV1:BH1"/>
    <mergeCell ref="T1:AF1"/>
    <mergeCell ref="EA1:EE1"/>
    <mergeCell ref="CL1:CX1"/>
    <mergeCell ref="CZ1:DE1"/>
    <mergeCell ref="DM1:DR1"/>
    <mergeCell ref="DT1:DY1"/>
    <mergeCell ref="DG1:D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5"/>
  <sheetViews>
    <sheetView tabSelected="1" zoomScalePageLayoutView="0" workbookViewId="0" topLeftCell="Z1">
      <selection activeCell="AP5" sqref="AP5"/>
    </sheetView>
  </sheetViews>
  <sheetFormatPr defaultColWidth="9.140625" defaultRowHeight="15"/>
  <sheetData>
    <row r="1" spans="1:31" ht="16.5" thickBot="1">
      <c r="A1" s="28"/>
      <c r="B1" s="28"/>
      <c r="C1" s="2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7"/>
      <c r="AC1" s="19"/>
      <c r="AD1" s="14"/>
      <c r="AE1" s="14"/>
    </row>
    <row r="2" spans="1:41" ht="14.25">
      <c r="A2" s="28"/>
      <c r="B2" s="76" t="s">
        <v>105</v>
      </c>
      <c r="C2" s="77"/>
      <c r="D2" s="77"/>
      <c r="E2" s="77"/>
      <c r="F2" s="77"/>
      <c r="G2" s="24" t="s">
        <v>48</v>
      </c>
      <c r="H2" s="30">
        <v>20</v>
      </c>
      <c r="I2" s="30">
        <f aca="true" t="shared" si="0" ref="I2:I12">IF(AND(M2&gt;H2,M2&lt;H3),H2,IF(M2=H2,H2,0))</f>
        <v>0</v>
      </c>
      <c r="J2" s="30">
        <f aca="true" t="shared" si="1" ref="J2:J12">IF(AND(M2&gt;H2,M2&lt;H3),H3,IF(M2=H2,H3,0))</f>
        <v>0</v>
      </c>
      <c r="K2" s="30">
        <f>SUM(I2:I13)</f>
        <v>80</v>
      </c>
      <c r="L2" s="30">
        <f>SUM(J2:J13)</f>
        <v>90</v>
      </c>
      <c r="M2" s="31">
        <f>F4</f>
        <v>80</v>
      </c>
      <c r="N2" s="3"/>
      <c r="O2" s="76" t="s">
        <v>106</v>
      </c>
      <c r="P2" s="77"/>
      <c r="Q2" s="77"/>
      <c r="R2" s="77"/>
      <c r="S2" s="77"/>
      <c r="T2" s="9" t="s">
        <v>48</v>
      </c>
      <c r="U2" s="3"/>
      <c r="V2" s="78" t="s">
        <v>107</v>
      </c>
      <c r="W2" s="79"/>
      <c r="X2" s="79"/>
      <c r="Y2" s="80"/>
      <c r="Z2" s="15"/>
      <c r="AA2" s="9" t="s">
        <v>48</v>
      </c>
      <c r="AC2" s="78" t="s">
        <v>108</v>
      </c>
      <c r="AD2" s="79"/>
      <c r="AE2" s="79"/>
      <c r="AF2" s="80"/>
      <c r="AG2" s="15"/>
      <c r="AH2" s="9" t="s">
        <v>48</v>
      </c>
      <c r="AJ2" s="76" t="s">
        <v>109</v>
      </c>
      <c r="AK2" s="77"/>
      <c r="AL2" s="77"/>
      <c r="AM2" s="77"/>
      <c r="AN2" s="15"/>
      <c r="AO2" s="9" t="s">
        <v>48</v>
      </c>
    </row>
    <row r="3" spans="1:41" ht="16.5">
      <c r="A3" s="3"/>
      <c r="B3" s="70" t="s">
        <v>44</v>
      </c>
      <c r="C3" s="66"/>
      <c r="D3" s="66"/>
      <c r="E3" s="66"/>
      <c r="F3" s="55" t="s">
        <v>1</v>
      </c>
      <c r="G3" s="1"/>
      <c r="H3" s="32">
        <v>30</v>
      </c>
      <c r="I3" s="32">
        <f t="shared" si="0"/>
        <v>0</v>
      </c>
      <c r="J3" s="32">
        <f t="shared" si="1"/>
        <v>0</v>
      </c>
      <c r="K3" s="32" t="str">
        <f>TEXT(K2,0)</f>
        <v>80</v>
      </c>
      <c r="L3" s="32" t="str">
        <f>TEXT(L2,0)</f>
        <v>90</v>
      </c>
      <c r="M3" s="33">
        <f aca="true" t="shared" si="2" ref="M3:M13">M2</f>
        <v>80</v>
      </c>
      <c r="N3" s="3"/>
      <c r="O3" s="70" t="s">
        <v>59</v>
      </c>
      <c r="P3" s="66"/>
      <c r="Q3" s="66"/>
      <c r="R3" s="66"/>
      <c r="S3" s="2" t="s">
        <v>70</v>
      </c>
      <c r="T3" s="5"/>
      <c r="U3" s="3"/>
      <c r="V3" s="53" t="s">
        <v>47</v>
      </c>
      <c r="W3" s="54"/>
      <c r="X3" s="54"/>
      <c r="Y3" s="75"/>
      <c r="Z3" s="13">
        <v>165</v>
      </c>
      <c r="AA3" s="10" t="s">
        <v>50</v>
      </c>
      <c r="AC3" s="53" t="s">
        <v>86</v>
      </c>
      <c r="AD3" s="54"/>
      <c r="AE3" s="54"/>
      <c r="AF3" s="75"/>
      <c r="AG3" s="13">
        <v>1.2</v>
      </c>
      <c r="AH3" s="5" t="s">
        <v>97</v>
      </c>
      <c r="AJ3" s="70" t="s">
        <v>47</v>
      </c>
      <c r="AK3" s="66"/>
      <c r="AL3" s="66"/>
      <c r="AM3" s="66"/>
      <c r="AN3" s="13">
        <v>100</v>
      </c>
      <c r="AO3" s="10" t="s">
        <v>50</v>
      </c>
    </row>
    <row r="4" spans="1:41" ht="16.5">
      <c r="A4" s="3"/>
      <c r="B4" s="70" t="s">
        <v>47</v>
      </c>
      <c r="C4" s="66"/>
      <c r="D4" s="66"/>
      <c r="E4" s="66"/>
      <c r="F4" s="13">
        <v>80</v>
      </c>
      <c r="G4" s="23" t="s">
        <v>50</v>
      </c>
      <c r="H4" s="32">
        <v>40</v>
      </c>
      <c r="I4" s="32">
        <f t="shared" si="0"/>
        <v>0</v>
      </c>
      <c r="J4" s="32">
        <f t="shared" si="1"/>
        <v>0</v>
      </c>
      <c r="K4" s="32">
        <f>DGET('свойства в-в'!$F$2:$R$150,K3,H14:H15)</f>
        <v>815</v>
      </c>
      <c r="L4" s="32">
        <f>DGET('свойства в-в'!$F$2:$R$150,L3,H14:H15)</f>
        <v>804</v>
      </c>
      <c r="M4" s="33">
        <f t="shared" si="2"/>
        <v>80</v>
      </c>
      <c r="N4" s="3"/>
      <c r="O4" s="70" t="s">
        <v>47</v>
      </c>
      <c r="P4" s="66"/>
      <c r="Q4" s="66"/>
      <c r="R4" s="66"/>
      <c r="S4" s="13">
        <v>200</v>
      </c>
      <c r="T4" s="10" t="s">
        <v>50</v>
      </c>
      <c r="U4" s="3"/>
      <c r="V4" s="53" t="s">
        <v>88</v>
      </c>
      <c r="W4" s="54"/>
      <c r="X4" s="54"/>
      <c r="Y4" s="75"/>
      <c r="Z4" s="4">
        <f>IF(Z3=Y8,Y10,IF(Z3=Z8,Z10,(Y10-Z10)*(Z3-Y8)/(Y8-Z8)+Y10))</f>
        <v>0.7055</v>
      </c>
      <c r="AA4" s="5" t="s">
        <v>98</v>
      </c>
      <c r="AC4" s="53" t="s">
        <v>88</v>
      </c>
      <c r="AD4" s="54"/>
      <c r="AE4" s="54"/>
      <c r="AF4" s="75"/>
      <c r="AG4" s="4">
        <f>IF(AG3=AF9,AF11,IF(AG3=AG9,AG11,(AF11-AG11)*(AG3-AF9)/(AF9-AG9)+AF11))</f>
        <v>0.1177</v>
      </c>
      <c r="AH4" s="5" t="s">
        <v>98</v>
      </c>
      <c r="AJ4" s="70" t="s">
        <v>46</v>
      </c>
      <c r="AK4" s="66"/>
      <c r="AL4" s="66"/>
      <c r="AM4" s="66"/>
      <c r="AN4" s="4">
        <f>IF(AN3=AM9,AM11,IF(AN3=AN9,AN11,(AM11-AN11)*(AN3-AM9)/(AM9-AN9)+AM11))</f>
        <v>958</v>
      </c>
      <c r="AO4" s="5" t="s">
        <v>51</v>
      </c>
    </row>
    <row r="5" spans="1:41" ht="16.5">
      <c r="A5" s="3"/>
      <c r="B5" s="70" t="s">
        <v>21</v>
      </c>
      <c r="C5" s="66"/>
      <c r="D5" s="66"/>
      <c r="E5" s="66"/>
      <c r="F5" s="56" t="str">
        <f>DGET('свойства в-в'!$A$2:$D$150,B5,H14:H15)</f>
        <v>C6H6</v>
      </c>
      <c r="G5" s="1"/>
      <c r="H5" s="32">
        <v>50</v>
      </c>
      <c r="I5" s="32">
        <f t="shared" si="0"/>
        <v>0</v>
      </c>
      <c r="J5" s="32">
        <f t="shared" si="1"/>
        <v>0</v>
      </c>
      <c r="K5" s="32">
        <f>DGET('свойства в-в'!$T$2:$AF$150,K3,H14:H15)</f>
        <v>0.316</v>
      </c>
      <c r="L5" s="32">
        <f>DGET('свойства в-в'!$T$2:$AF$150,L3,H14:H15)</f>
        <v>0.289</v>
      </c>
      <c r="M5" s="33">
        <f t="shared" si="2"/>
        <v>80</v>
      </c>
      <c r="N5" s="3"/>
      <c r="O5" s="71" t="s">
        <v>95</v>
      </c>
      <c r="P5" s="64"/>
      <c r="Q5" s="64"/>
      <c r="R5" s="64"/>
      <c r="S5" s="4">
        <f>IF(S4=R6,R8,IF(S4=S6,S8,(R8-S8)*(S4-R6)/(R6-S6)+R8))</f>
        <v>0.0267</v>
      </c>
      <c r="T5" s="5" t="s">
        <v>91</v>
      </c>
      <c r="U5" s="3"/>
      <c r="V5" s="50" t="s">
        <v>46</v>
      </c>
      <c r="W5" s="51"/>
      <c r="X5" s="51"/>
      <c r="Y5" s="52"/>
      <c r="Z5" s="4">
        <f>IF(Z3=Y8,Y11,IF(Z3=Z8,Z11,(Y11-Z11)*(Z3-Y8)/(Y8-Z8)+Y11))</f>
        <v>3.6825</v>
      </c>
      <c r="AA5" s="5" t="s">
        <v>51</v>
      </c>
      <c r="AC5" s="53" t="s">
        <v>47</v>
      </c>
      <c r="AD5" s="54"/>
      <c r="AE5" s="54"/>
      <c r="AF5" s="75"/>
      <c r="AG5" s="4">
        <f>IF(AG3=AF9,AF12,IF(AG3=AG9,AG12,(AF12-AG12)*(AG3-AF9)/(AF9-AG9)+AF12))</f>
        <v>104.2</v>
      </c>
      <c r="AH5" s="10" t="s">
        <v>50</v>
      </c>
      <c r="AJ5" s="70" t="s">
        <v>56</v>
      </c>
      <c r="AK5" s="66"/>
      <c r="AL5" s="66"/>
      <c r="AM5" s="66"/>
      <c r="AN5" s="4">
        <f>IF(AN3=AM9,AM12,IF(AN3=AN9,AN12,(AM12-AN12)*(AN3-AM9)/(AM9-AN9)+AM12))</f>
        <v>4.23</v>
      </c>
      <c r="AO5" s="5" t="s">
        <v>96</v>
      </c>
    </row>
    <row r="6" spans="1:41" ht="16.5" thickBot="1">
      <c r="A6" s="3"/>
      <c r="B6" s="70" t="s">
        <v>42</v>
      </c>
      <c r="C6" s="66"/>
      <c r="D6" s="66"/>
      <c r="E6" s="66"/>
      <c r="F6" s="4">
        <f>DGET('свойства в-в'!$A$2:$D$150,B6,H14:H15)</f>
        <v>78.11</v>
      </c>
      <c r="G6" s="1" t="s">
        <v>49</v>
      </c>
      <c r="H6" s="32">
        <v>60</v>
      </c>
      <c r="I6" s="32">
        <f t="shared" si="0"/>
        <v>0</v>
      </c>
      <c r="J6" s="32">
        <f t="shared" si="1"/>
        <v>0</v>
      </c>
      <c r="K6" s="32">
        <f>DGET('свойства в-в'!$AH$2:$AT$150,K3,H14:H15)</f>
        <v>2024</v>
      </c>
      <c r="L6" s="32">
        <f>DGET('свойства в-в'!$AH$2:$AT$150,L3,H14:H15)</f>
        <v>2076</v>
      </c>
      <c r="M6" s="33">
        <f t="shared" si="2"/>
        <v>80</v>
      </c>
      <c r="N6" s="3"/>
      <c r="O6" s="34">
        <v>0</v>
      </c>
      <c r="P6" s="35">
        <f>IF(AND(T6&gt;O6,T6&lt;O7),O6,IF(T6=O6,O6,0))</f>
        <v>0</v>
      </c>
      <c r="Q6" s="35">
        <f>IF(AND(T6&gt;O6,T6&lt;O7),O7,IF(T6=O6,O7,0))</f>
        <v>0</v>
      </c>
      <c r="R6" s="35">
        <f>SUM(P6:P9)</f>
        <v>200</v>
      </c>
      <c r="S6" s="35">
        <f>SUM(Q6:Q9)</f>
        <v>0</v>
      </c>
      <c r="T6" s="36">
        <f>S4</f>
        <v>200</v>
      </c>
      <c r="U6" s="3"/>
      <c r="V6" s="50" t="s">
        <v>53</v>
      </c>
      <c r="W6" s="51"/>
      <c r="X6" s="51"/>
      <c r="Y6" s="52"/>
      <c r="Z6" s="4">
        <f>IF(Z3=Y8,Y12,IF(Z3=Z8,Z12,(Y12-Z12)*(Z3-Y8)/(Y8-Z8)+Y12))</f>
        <v>0.0149</v>
      </c>
      <c r="AA6" s="6" t="s">
        <v>54</v>
      </c>
      <c r="AC6" s="50" t="s">
        <v>46</v>
      </c>
      <c r="AD6" s="51"/>
      <c r="AE6" s="51"/>
      <c r="AF6" s="52"/>
      <c r="AG6" s="4">
        <f>IF(AG3=AF9,AF13,IF(AG3=AG9,AG13,(AF13-AG13)*(AG3-AF9)/(AF9-AG9)+AF13))</f>
        <v>0.687</v>
      </c>
      <c r="AH6" s="5" t="s">
        <v>51</v>
      </c>
      <c r="AJ6" s="71" t="s">
        <v>53</v>
      </c>
      <c r="AK6" s="64"/>
      <c r="AL6" s="64"/>
      <c r="AM6" s="64"/>
      <c r="AN6" s="4">
        <f>IF(AN3=AM9,AM13,IF(AN3=AN9,AN13,(AM13-AN13)*(AN3-AM9)/(AM9-AN9)+AM13))</f>
        <v>0.282</v>
      </c>
      <c r="AO6" s="5" t="s">
        <v>54</v>
      </c>
    </row>
    <row r="7" spans="1:41" ht="16.5" thickBot="1">
      <c r="A7" s="27"/>
      <c r="B7" s="70" t="s">
        <v>43</v>
      </c>
      <c r="C7" s="66"/>
      <c r="D7" s="66"/>
      <c r="E7" s="66"/>
      <c r="F7" s="4">
        <f>DGET('свойства в-в'!$A$2:$D$150,B7,H14:H15)</f>
        <v>80.2</v>
      </c>
      <c r="G7" s="23" t="s">
        <v>50</v>
      </c>
      <c r="H7" s="32">
        <v>70</v>
      </c>
      <c r="I7" s="32">
        <f t="shared" si="0"/>
        <v>0</v>
      </c>
      <c r="J7" s="32">
        <f t="shared" si="1"/>
        <v>0</v>
      </c>
      <c r="K7" s="32">
        <f>DGET('свойства в-в'!$AV$2:$BH$150,K3,H14:H15)</f>
        <v>0.13</v>
      </c>
      <c r="L7" s="32">
        <f>DGET('свойства в-в'!$AV$2:$BH$150,L3,H14:H15)</f>
        <v>0.128</v>
      </c>
      <c r="M7" s="33">
        <f t="shared" si="2"/>
        <v>80</v>
      </c>
      <c r="N7" s="3"/>
      <c r="O7" s="34">
        <v>50</v>
      </c>
      <c r="P7" s="35">
        <f>IF(AND(T7&gt;O7,T7&lt;O8),O7,IF(T7=O7,O7,0))</f>
        <v>0</v>
      </c>
      <c r="Q7" s="35">
        <f>IF(AND(T7&gt;O7,T7&lt;O8),O8,IF(T7=O7,O8,0))</f>
        <v>0</v>
      </c>
      <c r="R7" s="35" t="str">
        <f>TEXT(R6,0)</f>
        <v>200</v>
      </c>
      <c r="S7" s="35" t="str">
        <f>TEXT(S6,0)</f>
        <v>0</v>
      </c>
      <c r="T7" s="36">
        <f>T6</f>
        <v>200</v>
      </c>
      <c r="U7" s="3"/>
      <c r="V7" s="50" t="s">
        <v>87</v>
      </c>
      <c r="W7" s="51"/>
      <c r="X7" s="51"/>
      <c r="Y7" s="52"/>
      <c r="Z7" s="4">
        <f>IF(Z3=Y8,Y13,IF(Z3=Z8,Z13,(Y13-Z13)*(Z3-Y8)/(Y8-Z8)+Y13))</f>
        <v>2072.5</v>
      </c>
      <c r="AA7" s="5" t="s">
        <v>92</v>
      </c>
      <c r="AC7" s="50" t="s">
        <v>53</v>
      </c>
      <c r="AD7" s="51"/>
      <c r="AE7" s="51"/>
      <c r="AF7" s="52"/>
      <c r="AG7" s="4">
        <f>IF(AG3=AF9,AF14,IF(AG3=AG9,AG14,(AF14-AG14)*(AG3-AF9)/(AF9-AG9)+AF14))</f>
        <v>0.0125</v>
      </c>
      <c r="AH7" s="6" t="s">
        <v>54</v>
      </c>
      <c r="AJ7" s="71" t="s">
        <v>58</v>
      </c>
      <c r="AK7" s="64"/>
      <c r="AL7" s="64"/>
      <c r="AM7" s="64"/>
      <c r="AN7" s="4">
        <f>IF(AN3=AM9,AM14,IF(AN3=AN9,AN14,(AM14-AN14)*(AN3-AM9)/(AM9-AN9)+AM14))</f>
        <v>68.3</v>
      </c>
      <c r="AO7" s="16" t="s">
        <v>100</v>
      </c>
    </row>
    <row r="8" spans="1:41" ht="16.5">
      <c r="A8" s="28"/>
      <c r="B8" s="71" t="s">
        <v>46</v>
      </c>
      <c r="C8" s="64"/>
      <c r="D8" s="64"/>
      <c r="E8" s="64"/>
      <c r="F8" s="4">
        <f>IF(F4=K2,K4,IF(F4=L2,L4,(K4-L4)*(F4-K2)/(K2-L2)+K4))</f>
        <v>815</v>
      </c>
      <c r="G8" s="1" t="s">
        <v>51</v>
      </c>
      <c r="H8" s="32">
        <v>80</v>
      </c>
      <c r="I8" s="32">
        <f t="shared" si="0"/>
        <v>80</v>
      </c>
      <c r="J8" s="32">
        <f t="shared" si="1"/>
        <v>90</v>
      </c>
      <c r="K8" s="32">
        <f>DGET('свойства в-в'!$BJ$2:$BV$150,K3,H14:H15)</f>
        <v>395</v>
      </c>
      <c r="L8" s="32">
        <f>DGET('свойства в-в'!$BJ$2:$BV$150,L3,H14:H15)</f>
        <v>387</v>
      </c>
      <c r="M8" s="33">
        <f t="shared" si="2"/>
        <v>80</v>
      </c>
      <c r="N8" s="3"/>
      <c r="O8" s="34">
        <v>100</v>
      </c>
      <c r="P8" s="35">
        <f>IF(AND(T8&gt;O8,T8&lt;O9),O8,IF(T8=O8,O8,0))</f>
        <v>0</v>
      </c>
      <c r="Q8" s="35">
        <f>IF(AND(T8&gt;O8,T8&lt;O9),O9,IF(T8=O8,O9,0))</f>
        <v>0</v>
      </c>
      <c r="R8" s="35">
        <f>DGET('свойства в-в'!$DG$2:$DK$13,R7,R9:R10)</f>
        <v>0.0267</v>
      </c>
      <c r="S8" s="35">
        <f>DGET('свойства в-в'!$DG$2:$DK$13,S7,R9:R10)</f>
        <v>0.0163</v>
      </c>
      <c r="T8" s="36">
        <f>T7</f>
        <v>200</v>
      </c>
      <c r="U8" s="3"/>
      <c r="V8" s="34">
        <v>100</v>
      </c>
      <c r="W8" s="35">
        <f aca="true" t="shared" si="3" ref="W8:W19">IF(AND(AA8&gt;V8,AA8&lt;V9),V8,IF(AA8=V8,V8,0))</f>
        <v>0</v>
      </c>
      <c r="X8" s="35">
        <f aca="true" t="shared" si="4" ref="X8:X19">IF(AND(AA8&gt;V8,AA8&lt;V9),V9,IF(AA8=V8,V9,0))</f>
        <v>0</v>
      </c>
      <c r="Y8" s="35">
        <f>SUM(W8:W20)</f>
        <v>160</v>
      </c>
      <c r="Z8" s="35">
        <f>SUM(X8:X20)</f>
        <v>170</v>
      </c>
      <c r="AA8" s="36">
        <f>Z3</f>
        <v>165</v>
      </c>
      <c r="AC8" s="50" t="s">
        <v>87</v>
      </c>
      <c r="AD8" s="51"/>
      <c r="AE8" s="51"/>
      <c r="AF8" s="52"/>
      <c r="AG8" s="4">
        <f>IF(AG3=AF9,AF15,IF(AG3=AG9,AG15,(AF15-AG15)*(AG3-AF9)/(AF9-AG9)+AF15))</f>
        <v>2249</v>
      </c>
      <c r="AH8" s="5" t="s">
        <v>92</v>
      </c>
      <c r="AJ8" s="71" t="s">
        <v>84</v>
      </c>
      <c r="AK8" s="64"/>
      <c r="AL8" s="64"/>
      <c r="AM8" s="64"/>
      <c r="AN8" s="4">
        <f>IF(AN3=AM9,AM15,IF(AN3=AN9,AN15,(AM15-AN15)*(AN3-AM9)/(AM9-AN9)+AM15))</f>
        <v>1.75</v>
      </c>
      <c r="AO8" s="5"/>
    </row>
    <row r="9" spans="1:41" ht="14.25">
      <c r="A9" s="28"/>
      <c r="B9" s="71" t="s">
        <v>53</v>
      </c>
      <c r="C9" s="64"/>
      <c r="D9" s="64"/>
      <c r="E9" s="64"/>
      <c r="F9" s="4">
        <f>IF(F4=K2,K5,IF(F4=L2,L5,(K5-L5)*(F4-K2)/(K2-L2)+K5))</f>
        <v>0.316</v>
      </c>
      <c r="G9" s="1" t="s">
        <v>54</v>
      </c>
      <c r="H9" s="32">
        <v>90</v>
      </c>
      <c r="I9" s="32">
        <f t="shared" si="0"/>
        <v>0</v>
      </c>
      <c r="J9" s="32">
        <f t="shared" si="1"/>
        <v>0</v>
      </c>
      <c r="K9" s="32">
        <f>DGET('свойства в-в'!$BX$2:$CJ$150,K3,H14:H15)</f>
        <v>754</v>
      </c>
      <c r="L9" s="32">
        <f>DGET('свойства в-в'!$BX$2:$CJ$150,L3,H14:H15)</f>
        <v>1016</v>
      </c>
      <c r="M9" s="33">
        <f t="shared" si="2"/>
        <v>80</v>
      </c>
      <c r="N9" s="3"/>
      <c r="O9" s="34">
        <v>200</v>
      </c>
      <c r="P9" s="35">
        <f>IF(AND(T9&gt;O9,T9&lt;O10),O9,IF(T9=O9,O9,0))</f>
        <v>200</v>
      </c>
      <c r="Q9" s="35">
        <f>IF(AND(T9&gt;O9,T9&lt;O10),O10,IF(T9=O9,O10,0))</f>
        <v>0</v>
      </c>
      <c r="R9" s="35" t="str">
        <f>O3</f>
        <v>газ</v>
      </c>
      <c r="S9" s="35"/>
      <c r="T9" s="36">
        <f>T8</f>
        <v>200</v>
      </c>
      <c r="U9" s="3"/>
      <c r="V9" s="34">
        <f aca="true" t="shared" si="5" ref="V9:V18">V8+5</f>
        <v>105</v>
      </c>
      <c r="W9" s="35">
        <f t="shared" si="3"/>
        <v>0</v>
      </c>
      <c r="X9" s="35">
        <f t="shared" si="4"/>
        <v>0</v>
      </c>
      <c r="Y9" s="35" t="str">
        <f>TEXT(Y8,0)</f>
        <v>160</v>
      </c>
      <c r="Z9" s="35" t="str">
        <f>TEXT(Z8,0)</f>
        <v>170</v>
      </c>
      <c r="AA9" s="36">
        <f aca="true" t="shared" si="6" ref="AA9:AA20">AA8</f>
        <v>165</v>
      </c>
      <c r="AC9" s="34">
        <v>1.2</v>
      </c>
      <c r="AD9" s="35">
        <f aca="true" t="shared" si="7" ref="AD9:AD23">IF(AND(AH9&gt;AC9,AH9&lt;AC10),AC9,IF(AH9=AC9,AC9,0))</f>
        <v>1.2</v>
      </c>
      <c r="AE9" s="35">
        <f aca="true" t="shared" si="8" ref="AE9:AE23">IF(AND(AH9&gt;AC9,AH9&lt;AC10),AC10,IF(AH9=AC9,AC10,0))</f>
        <v>1.4</v>
      </c>
      <c r="AF9" s="35">
        <f>SUM(AD9:AD23)</f>
        <v>1.2</v>
      </c>
      <c r="AG9" s="35">
        <f>SUM(AE9:AE23)</f>
        <v>1.4</v>
      </c>
      <c r="AH9" s="36">
        <f>AG3</f>
        <v>1.2</v>
      </c>
      <c r="AJ9" s="34">
        <v>10</v>
      </c>
      <c r="AK9" s="35">
        <f aca="true" t="shared" si="9" ref="AK9:AK25">IF(AND(AO9&gt;AJ9,AO9&lt;AJ10),AJ9,IF(AO9=AJ9,AJ9,0))</f>
        <v>0</v>
      </c>
      <c r="AL9" s="35">
        <f aca="true" t="shared" si="10" ref="AL9:AL25">IF(AND(AO9&gt;AJ9,AO9&lt;AJ10),AJ10,IF(AO9=AJ9,AJ10,0))</f>
        <v>0</v>
      </c>
      <c r="AM9" s="35">
        <f>SUM(AK9:AK26)</f>
        <v>100</v>
      </c>
      <c r="AN9" s="35">
        <f>SUM(AL9:AL26)</f>
        <v>110</v>
      </c>
      <c r="AO9" s="36">
        <f>AN3</f>
        <v>100</v>
      </c>
    </row>
    <row r="10" spans="1:41" ht="15" thickBot="1">
      <c r="A10" s="3"/>
      <c r="B10" s="71" t="s">
        <v>56</v>
      </c>
      <c r="C10" s="64"/>
      <c r="D10" s="64"/>
      <c r="E10" s="64"/>
      <c r="F10" s="4">
        <f>IF(F4=K2,K6,IF(F4=L2,L6,(K6-L6)*(F4-K2)/(K2-L2)+K6))</f>
        <v>2024</v>
      </c>
      <c r="G10" s="1" t="s">
        <v>90</v>
      </c>
      <c r="H10" s="32">
        <v>100</v>
      </c>
      <c r="I10" s="32">
        <f t="shared" si="0"/>
        <v>0</v>
      </c>
      <c r="J10" s="32">
        <f t="shared" si="1"/>
        <v>0</v>
      </c>
      <c r="K10" s="32">
        <f>DGET('свойства в-в'!$CL$2:$CX$150,K3,H14:H15)</f>
        <v>21.3</v>
      </c>
      <c r="L10" s="32">
        <f>DGET('свойства в-в'!$CL$2:$CX$150,L3,H14:H15)</f>
        <v>20</v>
      </c>
      <c r="M10" s="33">
        <f t="shared" si="2"/>
        <v>80</v>
      </c>
      <c r="N10" s="3"/>
      <c r="O10" s="37"/>
      <c r="P10" s="38"/>
      <c r="Q10" s="38"/>
      <c r="R10" s="38" t="str">
        <f>S3</f>
        <v>этилен</v>
      </c>
      <c r="S10" s="38"/>
      <c r="T10" s="39">
        <f>T9</f>
        <v>200</v>
      </c>
      <c r="U10" s="3"/>
      <c r="V10" s="34">
        <f t="shared" si="5"/>
        <v>110</v>
      </c>
      <c r="W10" s="35">
        <f t="shared" si="3"/>
        <v>0</v>
      </c>
      <c r="X10" s="35">
        <f t="shared" si="4"/>
        <v>0</v>
      </c>
      <c r="Y10" s="35">
        <f>DGET('свойства в-в'!$EA$2:$EE$15,V4,Y15:Y16)</f>
        <v>0.6183</v>
      </c>
      <c r="Z10" s="35">
        <f>DGET('свойства в-в'!$EA$2:$EE$15,V4,Z15:Z16)</f>
        <v>0.7927</v>
      </c>
      <c r="AA10" s="36">
        <f t="shared" si="6"/>
        <v>165</v>
      </c>
      <c r="AC10" s="34">
        <f>AC9+0.2</f>
        <v>1.4</v>
      </c>
      <c r="AD10" s="35">
        <f t="shared" si="7"/>
        <v>0</v>
      </c>
      <c r="AE10" s="35">
        <f t="shared" si="8"/>
        <v>0</v>
      </c>
      <c r="AF10" s="35" t="str">
        <f>TEXT(AF9,"0,0")</f>
        <v>1,2</v>
      </c>
      <c r="AG10" s="35" t="str">
        <f>TEXT(AG9,"0,0")</f>
        <v>1,4</v>
      </c>
      <c r="AH10" s="36">
        <f aca="true" t="shared" si="11" ref="AH10:AH23">AH9</f>
        <v>1.2</v>
      </c>
      <c r="AJ10" s="34">
        <v>15</v>
      </c>
      <c r="AK10" s="35">
        <f t="shared" si="9"/>
        <v>0</v>
      </c>
      <c r="AL10" s="35">
        <f t="shared" si="10"/>
        <v>0</v>
      </c>
      <c r="AM10" s="35" t="str">
        <f>TEXT(AM9,0)</f>
        <v>100</v>
      </c>
      <c r="AN10" s="35" t="str">
        <f>TEXT(AN9,0)</f>
        <v>110</v>
      </c>
      <c r="AO10" s="36">
        <f aca="true" t="shared" si="12" ref="AO10:AO26">AO9</f>
        <v>100</v>
      </c>
    </row>
    <row r="11" spans="1:41" ht="14.25">
      <c r="A11" s="3"/>
      <c r="B11" s="71" t="s">
        <v>58</v>
      </c>
      <c r="C11" s="64"/>
      <c r="D11" s="64"/>
      <c r="E11" s="64"/>
      <c r="F11" s="4">
        <f>IF(F4=K2,K7,IF(F4=L2,L7,(K7-L7)*(F4-K2)/(K2-L2)+K7))</f>
        <v>0.13</v>
      </c>
      <c r="G11" s="1" t="s">
        <v>91</v>
      </c>
      <c r="H11" s="32">
        <v>120</v>
      </c>
      <c r="I11" s="32">
        <f t="shared" si="0"/>
        <v>0</v>
      </c>
      <c r="J11" s="32">
        <f t="shared" si="1"/>
        <v>0</v>
      </c>
      <c r="K11" s="32"/>
      <c r="L11" s="32"/>
      <c r="M11" s="33">
        <f t="shared" si="2"/>
        <v>80</v>
      </c>
      <c r="N11" s="3"/>
      <c r="O11" s="3"/>
      <c r="P11" s="3"/>
      <c r="Q11" s="3"/>
      <c r="R11" s="3"/>
      <c r="S11" s="3"/>
      <c r="T11" s="3"/>
      <c r="U11" s="3"/>
      <c r="V11" s="34">
        <f t="shared" si="5"/>
        <v>115</v>
      </c>
      <c r="W11" s="35">
        <f t="shared" si="3"/>
        <v>0</v>
      </c>
      <c r="X11" s="35">
        <f t="shared" si="4"/>
        <v>0</v>
      </c>
      <c r="Y11" s="35">
        <f>DGET('свойства в-в'!$EA$2:$EE$15,V5,Y15:Y16)</f>
        <v>3.252</v>
      </c>
      <c r="Z11" s="35">
        <f>DGET('свойства в-в'!$EA$2:$EE$15,V5,Z15:Z16)</f>
        <v>4.113</v>
      </c>
      <c r="AA11" s="36">
        <f t="shared" si="6"/>
        <v>165</v>
      </c>
      <c r="AC11" s="34">
        <f>AC10+0.2</f>
        <v>1.5999999999999999</v>
      </c>
      <c r="AD11" s="35">
        <f t="shared" si="7"/>
        <v>0</v>
      </c>
      <c r="AE11" s="35">
        <f t="shared" si="8"/>
        <v>0</v>
      </c>
      <c r="AF11" s="35">
        <f>DGET('свойства в-в'!$DT$2:$DY$17,AC4,AF16:AF17)</f>
        <v>0.1177</v>
      </c>
      <c r="AG11" s="35">
        <f>DGET('свойства в-в'!$DT$2:$DY$17,AC4,AG16:AG17)</f>
        <v>0.1373</v>
      </c>
      <c r="AH11" s="36">
        <f t="shared" si="11"/>
        <v>1.2</v>
      </c>
      <c r="AJ11" s="34">
        <v>20</v>
      </c>
      <c r="AK11" s="35">
        <f t="shared" si="9"/>
        <v>0</v>
      </c>
      <c r="AL11" s="35">
        <f t="shared" si="10"/>
        <v>0</v>
      </c>
      <c r="AM11" s="35">
        <f>DGET('свойства в-в'!$DM$2:$DR$20,AJ4,AM16:AM17)</f>
        <v>958</v>
      </c>
      <c r="AN11" s="35">
        <f>DGET('свойства в-в'!$DM$2:$DR$20,AJ4,AN16:AN17)</f>
        <v>951</v>
      </c>
      <c r="AO11" s="36">
        <f t="shared" si="12"/>
        <v>100</v>
      </c>
    </row>
    <row r="12" spans="1:41" ht="14.25">
      <c r="A12" s="3"/>
      <c r="B12" s="71" t="s">
        <v>73</v>
      </c>
      <c r="C12" s="64"/>
      <c r="D12" s="64"/>
      <c r="E12" s="64"/>
      <c r="F12" s="4">
        <f>IF(F4=K2,K8,IF(F4=L2,L8,(K8-L8)*(F4-K2)/(K2-L2)+K8))</f>
        <v>395</v>
      </c>
      <c r="G12" s="1" t="s">
        <v>92</v>
      </c>
      <c r="H12" s="32">
        <v>130</v>
      </c>
      <c r="I12" s="32">
        <f t="shared" si="0"/>
        <v>0</v>
      </c>
      <c r="J12" s="32">
        <f t="shared" si="1"/>
        <v>0</v>
      </c>
      <c r="K12" s="32"/>
      <c r="L12" s="32"/>
      <c r="M12" s="33">
        <f t="shared" si="2"/>
        <v>80</v>
      </c>
      <c r="N12" s="3"/>
      <c r="O12" s="3"/>
      <c r="P12" s="3"/>
      <c r="Q12" s="3"/>
      <c r="R12" s="3"/>
      <c r="S12" s="3"/>
      <c r="T12" s="3"/>
      <c r="U12" s="3"/>
      <c r="V12" s="34">
        <f t="shared" si="5"/>
        <v>120</v>
      </c>
      <c r="W12" s="35">
        <f t="shared" si="3"/>
        <v>0</v>
      </c>
      <c r="X12" s="35">
        <f t="shared" si="4"/>
        <v>0</v>
      </c>
      <c r="Y12" s="35">
        <f>DGET('свойства в-в'!$EA$2:$EE$15,V6,Y15:Y16)</f>
        <v>0.0147</v>
      </c>
      <c r="Z12" s="35">
        <f>DGET('свойства в-в'!$EA$2:$EE$15,V6,Z15:Z16)</f>
        <v>0.0151</v>
      </c>
      <c r="AA12" s="36">
        <f t="shared" si="6"/>
        <v>165</v>
      </c>
      <c r="AC12" s="34">
        <f>AC11+0.2</f>
        <v>1.7999999999999998</v>
      </c>
      <c r="AD12" s="35">
        <f t="shared" si="7"/>
        <v>0</v>
      </c>
      <c r="AE12" s="35">
        <f t="shared" si="8"/>
        <v>0</v>
      </c>
      <c r="AF12" s="35">
        <f>DGET('свойства в-в'!$DT$2:$DY$17,AC5,AF16:AF17)</f>
        <v>104.2</v>
      </c>
      <c r="AG12" s="35">
        <f>DGET('свойства в-в'!$DT$2:$DY$17,AC5,AG16:AG17)</f>
        <v>108.7</v>
      </c>
      <c r="AH12" s="36">
        <f t="shared" si="11"/>
        <v>1.2</v>
      </c>
      <c r="AJ12" s="34">
        <v>25</v>
      </c>
      <c r="AK12" s="35">
        <f t="shared" si="9"/>
        <v>0</v>
      </c>
      <c r="AL12" s="35">
        <f t="shared" si="10"/>
        <v>0</v>
      </c>
      <c r="AM12" s="35">
        <f>DGET('свойства в-в'!$DM$2:$DR$20,AJ5,AM16:AM17)</f>
        <v>4.23</v>
      </c>
      <c r="AN12" s="35">
        <f>DGET('свойства в-в'!$DM$2:$DR$20,AJ5,AN16:AN17)</f>
        <v>4.23</v>
      </c>
      <c r="AO12" s="36">
        <f t="shared" si="12"/>
        <v>100</v>
      </c>
    </row>
    <row r="13" spans="1:41" ht="14.25">
      <c r="A13" s="3"/>
      <c r="B13" s="71" t="s">
        <v>99</v>
      </c>
      <c r="C13" s="64"/>
      <c r="D13" s="64"/>
      <c r="E13" s="64"/>
      <c r="F13" s="4">
        <f>IF(F4=K2,K9,IF(F4=L2,L9,(K9-L9)*(F4-K2)/(K2-L2)+K9))</f>
        <v>754</v>
      </c>
      <c r="G13" s="1" t="s">
        <v>93</v>
      </c>
      <c r="H13" s="32">
        <v>150</v>
      </c>
      <c r="I13" s="32">
        <f>IF(AND(M13&gt;H13,M13&lt;B17),H13,IF(M13=H13,H13,0))</f>
        <v>0</v>
      </c>
      <c r="J13" s="32">
        <f>IF(AND(M13&gt;H13,M13&lt;B17),B17,IF(M13=H13,B17,0))</f>
        <v>0</v>
      </c>
      <c r="K13" s="32"/>
      <c r="L13" s="32"/>
      <c r="M13" s="33">
        <f t="shared" si="2"/>
        <v>80</v>
      </c>
      <c r="N13" s="3"/>
      <c r="O13" s="3"/>
      <c r="P13" s="3"/>
      <c r="Q13" s="3"/>
      <c r="R13" s="3"/>
      <c r="S13" s="3"/>
      <c r="T13" s="3"/>
      <c r="U13" s="3"/>
      <c r="V13" s="34">
        <f t="shared" si="5"/>
        <v>125</v>
      </c>
      <c r="W13" s="35">
        <f t="shared" si="3"/>
        <v>0</v>
      </c>
      <c r="X13" s="35">
        <f t="shared" si="4"/>
        <v>0</v>
      </c>
      <c r="Y13" s="35">
        <f>DGET('свойства в-в'!$EA$2:$EE$15,V7,Y15:Y16)</f>
        <v>2089</v>
      </c>
      <c r="Z13" s="35">
        <f>DGET('свойства в-в'!$EA$2:$EE$15,V7,Z15:Z16)</f>
        <v>2056</v>
      </c>
      <c r="AA13" s="36">
        <f t="shared" si="6"/>
        <v>165</v>
      </c>
      <c r="AC13" s="34">
        <f>AC12+0.2</f>
        <v>1.9999999999999998</v>
      </c>
      <c r="AD13" s="35">
        <f t="shared" si="7"/>
        <v>0</v>
      </c>
      <c r="AE13" s="35">
        <f t="shared" si="8"/>
        <v>0</v>
      </c>
      <c r="AF13" s="35">
        <f>DGET('свойства в-в'!$DT$2:$DY$17,AC6,AF16:AF17)</f>
        <v>0.687</v>
      </c>
      <c r="AG13" s="35">
        <f>DGET('свойства в-в'!$DT$2:$DY$17,AC6,AG16:AG17)</f>
        <v>0.793</v>
      </c>
      <c r="AH13" s="36">
        <f t="shared" si="11"/>
        <v>1.2</v>
      </c>
      <c r="AJ13" s="34">
        <v>30</v>
      </c>
      <c r="AK13" s="35">
        <f t="shared" si="9"/>
        <v>0</v>
      </c>
      <c r="AL13" s="35">
        <f t="shared" si="10"/>
        <v>0</v>
      </c>
      <c r="AM13" s="35">
        <f>DGET('свойства в-в'!$DM$2:$DR$20,AJ6,AM16:AM17)</f>
        <v>0.282</v>
      </c>
      <c r="AN13" s="35">
        <f>DGET('свойства в-в'!$DM$2:$DR$20,AJ6,AN16:AN17)</f>
        <v>0.256</v>
      </c>
      <c r="AO13" s="36">
        <f t="shared" si="12"/>
        <v>100</v>
      </c>
    </row>
    <row r="14" spans="1:41" ht="14.25">
      <c r="A14" s="3"/>
      <c r="B14" s="71" t="s">
        <v>76</v>
      </c>
      <c r="C14" s="64"/>
      <c r="D14" s="64"/>
      <c r="E14" s="64"/>
      <c r="F14" s="4">
        <f>IF(F4=K2,K10,IF(F4=L2,L10,(K10-L10)*(F4-K2)/(K2-L2)+K10))</f>
        <v>21.3</v>
      </c>
      <c r="G14" s="1" t="s">
        <v>94</v>
      </c>
      <c r="H14" s="32" t="s">
        <v>44</v>
      </c>
      <c r="I14" s="32"/>
      <c r="J14" s="32"/>
      <c r="K14" s="32"/>
      <c r="L14" s="32"/>
      <c r="M14" s="33"/>
      <c r="N14" s="3"/>
      <c r="O14" s="3"/>
      <c r="P14" s="3"/>
      <c r="Q14" s="3"/>
      <c r="R14" s="3"/>
      <c r="S14" s="3"/>
      <c r="T14" s="3"/>
      <c r="U14" s="3"/>
      <c r="V14" s="34">
        <f t="shared" si="5"/>
        <v>130</v>
      </c>
      <c r="W14" s="35">
        <f t="shared" si="3"/>
        <v>0</v>
      </c>
      <c r="X14" s="35">
        <f t="shared" si="4"/>
        <v>0</v>
      </c>
      <c r="Y14" s="35"/>
      <c r="Z14" s="35"/>
      <c r="AA14" s="36">
        <f t="shared" si="6"/>
        <v>165</v>
      </c>
      <c r="AC14" s="34">
        <f aca="true" t="shared" si="13" ref="AC14:AC23">AC13+1</f>
        <v>3</v>
      </c>
      <c r="AD14" s="35">
        <f t="shared" si="7"/>
        <v>0</v>
      </c>
      <c r="AE14" s="35">
        <f t="shared" si="8"/>
        <v>0</v>
      </c>
      <c r="AF14" s="35">
        <f>DGET('свойства в-в'!$DT$2:$DY$17,AC7,AF16:AF17)</f>
        <v>0.0125</v>
      </c>
      <c r="AG14" s="35">
        <f>DGET('свойства в-в'!$DT$2:$DY$17,AC7,AG16:AG17)</f>
        <v>0.0127</v>
      </c>
      <c r="AH14" s="36">
        <f t="shared" si="11"/>
        <v>1.2</v>
      </c>
      <c r="AJ14" s="34">
        <v>35</v>
      </c>
      <c r="AK14" s="35">
        <f t="shared" si="9"/>
        <v>0</v>
      </c>
      <c r="AL14" s="35">
        <f t="shared" si="10"/>
        <v>0</v>
      </c>
      <c r="AM14" s="35">
        <f>DGET('свойства в-в'!$DM$2:$DR$20,AJ7,AM16:AM17)</f>
        <v>68.3</v>
      </c>
      <c r="AN14" s="35">
        <f>DGET('свойства в-в'!$DM$2:$DR$20,AJ7,AN16:AN17)</f>
        <v>68.5</v>
      </c>
      <c r="AO14" s="36">
        <f t="shared" si="12"/>
        <v>100</v>
      </c>
    </row>
    <row r="15" spans="1:41" ht="14.25">
      <c r="A15" s="3"/>
      <c r="B15" s="71" t="s">
        <v>78</v>
      </c>
      <c r="C15" s="64"/>
      <c r="D15" s="64"/>
      <c r="E15" s="64"/>
      <c r="F15" s="4">
        <f>DGET('свойства в-в'!$CZ$2:$DE$41,B15,H14:H15)</f>
        <v>15.9008</v>
      </c>
      <c r="G15" s="1"/>
      <c r="H15" s="32" t="str">
        <f>F3</f>
        <v>бензол</v>
      </c>
      <c r="I15" s="32"/>
      <c r="J15" s="32"/>
      <c r="K15" s="32"/>
      <c r="L15" s="32"/>
      <c r="M15" s="33"/>
      <c r="N15" s="3"/>
      <c r="O15" s="3"/>
      <c r="P15" s="3"/>
      <c r="Q15" s="3"/>
      <c r="R15" s="3"/>
      <c r="S15" s="3"/>
      <c r="T15" s="3"/>
      <c r="U15" s="3"/>
      <c r="V15" s="34">
        <f t="shared" si="5"/>
        <v>135</v>
      </c>
      <c r="W15" s="35">
        <f t="shared" si="3"/>
        <v>0</v>
      </c>
      <c r="X15" s="35">
        <f t="shared" si="4"/>
        <v>0</v>
      </c>
      <c r="Y15" s="35" t="str">
        <f>V3</f>
        <v>температура</v>
      </c>
      <c r="Z15" s="35" t="str">
        <f>V3</f>
        <v>температура</v>
      </c>
      <c r="AA15" s="36">
        <f t="shared" si="6"/>
        <v>165</v>
      </c>
      <c r="AC15" s="34">
        <f t="shared" si="13"/>
        <v>4</v>
      </c>
      <c r="AD15" s="35">
        <f t="shared" si="7"/>
        <v>0</v>
      </c>
      <c r="AE15" s="35">
        <f t="shared" si="8"/>
        <v>0</v>
      </c>
      <c r="AF15" s="35">
        <f>DGET('свойства в-в'!$DT$2:$DY$17,AC8,AF16:AF17)</f>
        <v>2249</v>
      </c>
      <c r="AG15" s="35">
        <f>DGET('свойства в-в'!$DT$2:$DY$17,AC8,AG16:AG17)</f>
        <v>2237</v>
      </c>
      <c r="AH15" s="36">
        <f t="shared" si="11"/>
        <v>1.2</v>
      </c>
      <c r="AJ15" s="34">
        <v>40</v>
      </c>
      <c r="AK15" s="35">
        <f t="shared" si="9"/>
        <v>0</v>
      </c>
      <c r="AL15" s="35">
        <f t="shared" si="10"/>
        <v>0</v>
      </c>
      <c r="AM15" s="35">
        <f>DGET('свойства в-в'!$DM$2:$DR$20,AJ8,AM16:AM17)</f>
        <v>1.75</v>
      </c>
      <c r="AN15" s="35">
        <f>DGET('свойства в-в'!$DM$2:$DR$20,AJ8,AN16:AN17)</f>
        <v>1.58</v>
      </c>
      <c r="AO15" s="36">
        <f t="shared" si="12"/>
        <v>100</v>
      </c>
    </row>
    <row r="16" spans="1:41" ht="14.25">
      <c r="A16" s="3"/>
      <c r="B16" s="71" t="s">
        <v>79</v>
      </c>
      <c r="C16" s="64"/>
      <c r="D16" s="64"/>
      <c r="E16" s="64"/>
      <c r="F16" s="4">
        <f>DGET('свойства в-в'!$CZ$2:$DE$41,B16,H14:H15)</f>
        <v>2788.51</v>
      </c>
      <c r="G16" s="1"/>
      <c r="H16" s="14"/>
      <c r="I16" s="14"/>
      <c r="J16" s="14"/>
      <c r="K16" s="14"/>
      <c r="L16" s="14"/>
      <c r="M16" s="20"/>
      <c r="N16" s="27"/>
      <c r="O16" s="27"/>
      <c r="P16" s="27"/>
      <c r="Q16" s="3"/>
      <c r="R16" s="27"/>
      <c r="S16" s="27"/>
      <c r="T16" s="27"/>
      <c r="U16" s="27"/>
      <c r="V16" s="34">
        <f t="shared" si="5"/>
        <v>140</v>
      </c>
      <c r="W16" s="35">
        <f t="shared" si="3"/>
        <v>0</v>
      </c>
      <c r="X16" s="35">
        <f t="shared" si="4"/>
        <v>0</v>
      </c>
      <c r="Y16" s="35" t="str">
        <f>Y9</f>
        <v>160</v>
      </c>
      <c r="Z16" s="35" t="str">
        <f>Z9</f>
        <v>170</v>
      </c>
      <c r="AA16" s="36">
        <f t="shared" si="6"/>
        <v>165</v>
      </c>
      <c r="AC16" s="34">
        <f t="shared" si="13"/>
        <v>5</v>
      </c>
      <c r="AD16" s="35">
        <f t="shared" si="7"/>
        <v>0</v>
      </c>
      <c r="AE16" s="35">
        <f t="shared" si="8"/>
        <v>0</v>
      </c>
      <c r="AF16" s="35" t="str">
        <f>AC3</f>
        <v>давление, атм</v>
      </c>
      <c r="AG16" s="35" t="str">
        <f>AC3</f>
        <v>давление, атм</v>
      </c>
      <c r="AH16" s="36">
        <f t="shared" si="11"/>
        <v>1.2</v>
      </c>
      <c r="AJ16" s="34">
        <v>50</v>
      </c>
      <c r="AK16" s="35">
        <f t="shared" si="9"/>
        <v>0</v>
      </c>
      <c r="AL16" s="35">
        <f t="shared" si="10"/>
        <v>0</v>
      </c>
      <c r="AM16" s="35" t="s">
        <v>47</v>
      </c>
      <c r="AN16" s="35" t="s">
        <v>47</v>
      </c>
      <c r="AO16" s="36">
        <f t="shared" si="12"/>
        <v>100</v>
      </c>
    </row>
    <row r="17" spans="1:41" ht="14.25">
      <c r="A17" s="3"/>
      <c r="B17" s="74" t="s">
        <v>80</v>
      </c>
      <c r="C17" s="60"/>
      <c r="D17" s="60"/>
      <c r="E17" s="60"/>
      <c r="F17" s="4">
        <f>DGET('свойства в-в'!$CZ$2:$DE$41,B17,H14:H15)</f>
        <v>-52.36</v>
      </c>
      <c r="G17" s="1"/>
      <c r="H17" s="14"/>
      <c r="I17" s="14"/>
      <c r="J17" s="14"/>
      <c r="K17" s="14"/>
      <c r="L17" s="14"/>
      <c r="M17" s="20"/>
      <c r="N17" s="3"/>
      <c r="O17" s="3"/>
      <c r="P17" s="3"/>
      <c r="Q17" s="3"/>
      <c r="R17" s="3"/>
      <c r="S17" s="3"/>
      <c r="T17" s="3"/>
      <c r="U17" s="3"/>
      <c r="V17" s="34">
        <f t="shared" si="5"/>
        <v>145</v>
      </c>
      <c r="W17" s="35">
        <f t="shared" si="3"/>
        <v>0</v>
      </c>
      <c r="X17" s="35">
        <f t="shared" si="4"/>
        <v>0</v>
      </c>
      <c r="Y17" s="35"/>
      <c r="Z17" s="35"/>
      <c r="AA17" s="36">
        <f t="shared" si="6"/>
        <v>165</v>
      </c>
      <c r="AC17" s="34">
        <f t="shared" si="13"/>
        <v>6</v>
      </c>
      <c r="AD17" s="35">
        <f t="shared" si="7"/>
        <v>0</v>
      </c>
      <c r="AE17" s="35">
        <f t="shared" si="8"/>
        <v>0</v>
      </c>
      <c r="AF17" s="35" t="str">
        <f>AF10</f>
        <v>1,2</v>
      </c>
      <c r="AG17" s="35" t="str">
        <f>AG10</f>
        <v>1,4</v>
      </c>
      <c r="AH17" s="36">
        <f t="shared" si="11"/>
        <v>1.2</v>
      </c>
      <c r="AJ17" s="34">
        <v>60</v>
      </c>
      <c r="AK17" s="35">
        <f t="shared" si="9"/>
        <v>0</v>
      </c>
      <c r="AL17" s="35">
        <f t="shared" si="10"/>
        <v>0</v>
      </c>
      <c r="AM17" s="35" t="str">
        <f>AM10</f>
        <v>100</v>
      </c>
      <c r="AN17" s="35" t="str">
        <f>AN10</f>
        <v>110</v>
      </c>
      <c r="AO17" s="36">
        <f t="shared" si="12"/>
        <v>100</v>
      </c>
    </row>
    <row r="18" spans="1:41" ht="16.5">
      <c r="A18" s="3"/>
      <c r="B18" s="74" t="s">
        <v>81</v>
      </c>
      <c r="C18" s="60"/>
      <c r="D18" s="60"/>
      <c r="E18" s="60"/>
      <c r="F18" s="4">
        <f>DGET('свойства в-в'!$CZ$2:$DE$41,B18,H14:H15)</f>
        <v>7</v>
      </c>
      <c r="G18" s="23" t="s">
        <v>50</v>
      </c>
      <c r="H18" s="14"/>
      <c r="I18" s="14"/>
      <c r="J18" s="14"/>
      <c r="K18" s="14"/>
      <c r="L18" s="14"/>
      <c r="M18" s="20"/>
      <c r="N18" s="3"/>
      <c r="O18" s="3"/>
      <c r="P18" s="17"/>
      <c r="Q18" s="18"/>
      <c r="R18" s="3"/>
      <c r="S18" s="3"/>
      <c r="T18" s="3"/>
      <c r="U18" s="3"/>
      <c r="V18" s="34">
        <f t="shared" si="5"/>
        <v>150</v>
      </c>
      <c r="W18" s="35">
        <f t="shared" si="3"/>
        <v>0</v>
      </c>
      <c r="X18" s="35">
        <f t="shared" si="4"/>
        <v>0</v>
      </c>
      <c r="Y18" s="35"/>
      <c r="Z18" s="35"/>
      <c r="AA18" s="36">
        <f t="shared" si="6"/>
        <v>165</v>
      </c>
      <c r="AC18" s="34">
        <f t="shared" si="13"/>
        <v>7</v>
      </c>
      <c r="AD18" s="35">
        <f t="shared" si="7"/>
        <v>0</v>
      </c>
      <c r="AE18" s="35">
        <f t="shared" si="8"/>
        <v>0</v>
      </c>
      <c r="AF18" s="35"/>
      <c r="AG18" s="35"/>
      <c r="AH18" s="36">
        <f t="shared" si="11"/>
        <v>1.2</v>
      </c>
      <c r="AJ18" s="34">
        <v>70</v>
      </c>
      <c r="AK18" s="35">
        <f t="shared" si="9"/>
        <v>0</v>
      </c>
      <c r="AL18" s="35">
        <f t="shared" si="10"/>
        <v>0</v>
      </c>
      <c r="AM18" s="35"/>
      <c r="AN18" s="35"/>
      <c r="AO18" s="36">
        <f t="shared" si="12"/>
        <v>100</v>
      </c>
    </row>
    <row r="19" spans="1:41" ht="16.5" thickBot="1">
      <c r="A19" s="3"/>
      <c r="B19" s="72" t="s">
        <v>82</v>
      </c>
      <c r="C19" s="73"/>
      <c r="D19" s="73"/>
      <c r="E19" s="73"/>
      <c r="F19" s="12">
        <f>DGET('свойства в-в'!$CZ$2:$DE$41,B19,H14:H15)</f>
        <v>104</v>
      </c>
      <c r="G19" s="25" t="s">
        <v>50</v>
      </c>
      <c r="H19" s="21"/>
      <c r="I19" s="21"/>
      <c r="J19" s="21"/>
      <c r="K19" s="21"/>
      <c r="L19" s="21"/>
      <c r="M19" s="22"/>
      <c r="N19" s="3"/>
      <c r="O19" s="3"/>
      <c r="P19" s="3"/>
      <c r="Q19" s="3"/>
      <c r="R19" s="3"/>
      <c r="S19" s="3"/>
      <c r="T19" s="3"/>
      <c r="U19" s="3"/>
      <c r="V19" s="34">
        <f>V18+10</f>
        <v>160</v>
      </c>
      <c r="W19" s="35">
        <f t="shared" si="3"/>
        <v>160</v>
      </c>
      <c r="X19" s="35">
        <f t="shared" si="4"/>
        <v>170</v>
      </c>
      <c r="Y19" s="35"/>
      <c r="Z19" s="35"/>
      <c r="AA19" s="36">
        <f t="shared" si="6"/>
        <v>165</v>
      </c>
      <c r="AC19" s="34">
        <f t="shared" si="13"/>
        <v>8</v>
      </c>
      <c r="AD19" s="35">
        <f t="shared" si="7"/>
        <v>0</v>
      </c>
      <c r="AE19" s="35">
        <f t="shared" si="8"/>
        <v>0</v>
      </c>
      <c r="AF19" s="35"/>
      <c r="AG19" s="35"/>
      <c r="AH19" s="36">
        <f t="shared" si="11"/>
        <v>1.2</v>
      </c>
      <c r="AJ19" s="34">
        <v>80</v>
      </c>
      <c r="AK19" s="35">
        <f t="shared" si="9"/>
        <v>0</v>
      </c>
      <c r="AL19" s="35">
        <f t="shared" si="10"/>
        <v>0</v>
      </c>
      <c r="AM19" s="35"/>
      <c r="AN19" s="35"/>
      <c r="AO19" s="36">
        <f t="shared" si="12"/>
        <v>100</v>
      </c>
    </row>
    <row r="20" spans="1:41" ht="1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7">
        <f>V19+10</f>
        <v>170</v>
      </c>
      <c r="W20" s="38">
        <f>IF(AND(AA20&gt;V20,AA20&lt;V22),V20,IF(AA20=V20,V20,0))</f>
        <v>0</v>
      </c>
      <c r="X20" s="38">
        <f>IF(AND(AA20&gt;V20,AA20&lt;V22),V22,IF(AA20=V20,V22,0))</f>
        <v>0</v>
      </c>
      <c r="Y20" s="38"/>
      <c r="Z20" s="38"/>
      <c r="AA20" s="39">
        <f t="shared" si="6"/>
        <v>165</v>
      </c>
      <c r="AC20" s="34">
        <f t="shared" si="13"/>
        <v>9</v>
      </c>
      <c r="AD20" s="35">
        <f t="shared" si="7"/>
        <v>0</v>
      </c>
      <c r="AE20" s="35">
        <f t="shared" si="8"/>
        <v>0</v>
      </c>
      <c r="AF20" s="35"/>
      <c r="AG20" s="35"/>
      <c r="AH20" s="36">
        <f t="shared" si="11"/>
        <v>1.2</v>
      </c>
      <c r="AJ20" s="34">
        <v>90</v>
      </c>
      <c r="AK20" s="35">
        <f t="shared" si="9"/>
        <v>0</v>
      </c>
      <c r="AL20" s="35">
        <f t="shared" si="10"/>
        <v>0</v>
      </c>
      <c r="AM20" s="35"/>
      <c r="AN20" s="35"/>
      <c r="AO20" s="36">
        <f t="shared" si="12"/>
        <v>100</v>
      </c>
    </row>
    <row r="21" spans="1:4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 t="s">
        <v>111</v>
      </c>
      <c r="P21" s="65"/>
      <c r="Q21" s="65"/>
      <c r="R21" s="65"/>
      <c r="S21" s="65"/>
      <c r="T21" s="3"/>
      <c r="U21" s="3"/>
      <c r="AC21" s="34">
        <f t="shared" si="13"/>
        <v>10</v>
      </c>
      <c r="AD21" s="35">
        <f t="shared" si="7"/>
        <v>0</v>
      </c>
      <c r="AE21" s="35">
        <f t="shared" si="8"/>
        <v>0</v>
      </c>
      <c r="AF21" s="35"/>
      <c r="AG21" s="35"/>
      <c r="AH21" s="36">
        <f t="shared" si="11"/>
        <v>1.2</v>
      </c>
      <c r="AJ21" s="40">
        <v>100</v>
      </c>
      <c r="AK21" s="35">
        <f t="shared" si="9"/>
        <v>100</v>
      </c>
      <c r="AL21" s="35">
        <f t="shared" si="10"/>
        <v>110</v>
      </c>
      <c r="AM21" s="35"/>
      <c r="AN21" s="35"/>
      <c r="AO21" s="36">
        <f t="shared" si="12"/>
        <v>100</v>
      </c>
    </row>
    <row r="22" spans="1:41" ht="14.25">
      <c r="A22" s="3"/>
      <c r="B22" s="81" t="s">
        <v>110</v>
      </c>
      <c r="C22" s="81"/>
      <c r="D22" s="81"/>
      <c r="E22" s="81"/>
      <c r="F22" s="81"/>
      <c r="G22" s="81"/>
      <c r="H22" s="81"/>
      <c r="I22" s="81"/>
      <c r="J22" s="3"/>
      <c r="K22" s="3"/>
      <c r="L22" s="3"/>
      <c r="M22" s="3"/>
      <c r="N22" s="3"/>
      <c r="O22" s="65" t="s">
        <v>101</v>
      </c>
      <c r="P22" s="65"/>
      <c r="Q22" s="65"/>
      <c r="R22" s="65"/>
      <c r="S22" s="7"/>
      <c r="T22" s="3"/>
      <c r="U22" s="3"/>
      <c r="AC22" s="34">
        <f t="shared" si="13"/>
        <v>11</v>
      </c>
      <c r="AD22" s="35">
        <f t="shared" si="7"/>
        <v>0</v>
      </c>
      <c r="AE22" s="35">
        <f t="shared" si="8"/>
        <v>0</v>
      </c>
      <c r="AF22" s="35"/>
      <c r="AG22" s="35"/>
      <c r="AH22" s="36">
        <f t="shared" si="11"/>
        <v>1.2</v>
      </c>
      <c r="AJ22" s="40">
        <v>110</v>
      </c>
      <c r="AK22" s="35">
        <f t="shared" si="9"/>
        <v>0</v>
      </c>
      <c r="AL22" s="35">
        <f t="shared" si="10"/>
        <v>0</v>
      </c>
      <c r="AM22" s="35"/>
      <c r="AN22" s="35"/>
      <c r="AO22" s="36">
        <f t="shared" si="12"/>
        <v>100</v>
      </c>
    </row>
    <row r="23" spans="1:41" ht="15" thickBot="1">
      <c r="A23" s="3"/>
      <c r="B23" s="65" t="s">
        <v>101</v>
      </c>
      <c r="C23" s="65"/>
      <c r="D23" s="65"/>
      <c r="E23" s="65"/>
      <c r="F23" s="65"/>
      <c r="G23" s="65"/>
      <c r="H23" s="65"/>
      <c r="I23" s="65"/>
      <c r="J23" s="3"/>
      <c r="K23" s="3"/>
      <c r="L23" s="3"/>
      <c r="M23" s="3"/>
      <c r="N23" s="3"/>
      <c r="O23" s="66" t="s">
        <v>60</v>
      </c>
      <c r="P23" s="66"/>
      <c r="Q23" s="66"/>
      <c r="R23" s="66"/>
      <c r="S23" s="7"/>
      <c r="T23" s="3"/>
      <c r="U23" s="3"/>
      <c r="AC23" s="37">
        <f t="shared" si="13"/>
        <v>12</v>
      </c>
      <c r="AD23" s="38">
        <f t="shared" si="7"/>
        <v>0</v>
      </c>
      <c r="AE23" s="38">
        <f t="shared" si="8"/>
        <v>0</v>
      </c>
      <c r="AF23" s="38"/>
      <c r="AG23" s="38"/>
      <c r="AH23" s="39">
        <f t="shared" si="11"/>
        <v>1.2</v>
      </c>
      <c r="AJ23" s="40">
        <v>120</v>
      </c>
      <c r="AK23" s="35">
        <f t="shared" si="9"/>
        <v>0</v>
      </c>
      <c r="AL23" s="35">
        <f t="shared" si="10"/>
        <v>0</v>
      </c>
      <c r="AM23" s="35"/>
      <c r="AN23" s="35"/>
      <c r="AO23" s="36">
        <f t="shared" si="12"/>
        <v>100</v>
      </c>
    </row>
    <row r="24" spans="1:41" ht="15">
      <c r="A24" s="3"/>
      <c r="B24" s="60" t="s">
        <v>3</v>
      </c>
      <c r="C24" s="60"/>
      <c r="D24" s="60"/>
      <c r="E24" s="60"/>
      <c r="F24" s="61" t="s">
        <v>132</v>
      </c>
      <c r="G24" s="61"/>
      <c r="H24" s="61"/>
      <c r="I24" s="61"/>
      <c r="J24" s="3"/>
      <c r="K24" s="3"/>
      <c r="L24" s="3"/>
      <c r="M24" s="3"/>
      <c r="N24" s="3"/>
      <c r="O24" s="66" t="s">
        <v>61</v>
      </c>
      <c r="P24" s="66"/>
      <c r="Q24" s="66"/>
      <c r="R24" s="66"/>
      <c r="S24" s="7"/>
      <c r="T24" s="3"/>
      <c r="U24" s="3"/>
      <c r="V24" s="65" t="s">
        <v>112</v>
      </c>
      <c r="W24" s="65"/>
      <c r="X24" s="65"/>
      <c r="Y24" s="65"/>
      <c r="Z24" s="65"/>
      <c r="AJ24" s="40">
        <v>130</v>
      </c>
      <c r="AK24" s="35">
        <f t="shared" si="9"/>
        <v>0</v>
      </c>
      <c r="AL24" s="35">
        <f t="shared" si="10"/>
        <v>0</v>
      </c>
      <c r="AM24" s="35"/>
      <c r="AN24" s="35"/>
      <c r="AO24" s="36">
        <f t="shared" si="12"/>
        <v>100</v>
      </c>
    </row>
    <row r="25" spans="1:41" ht="16.5">
      <c r="A25" s="3"/>
      <c r="B25" s="60" t="s">
        <v>4</v>
      </c>
      <c r="C25" s="60"/>
      <c r="D25" s="60"/>
      <c r="E25" s="60"/>
      <c r="F25" s="61" t="s">
        <v>133</v>
      </c>
      <c r="G25" s="61"/>
      <c r="H25" s="61"/>
      <c r="I25" s="61"/>
      <c r="J25" s="3"/>
      <c r="K25" s="3"/>
      <c r="L25" s="3"/>
      <c r="M25" s="3"/>
      <c r="N25" s="3"/>
      <c r="O25" s="66" t="s">
        <v>62</v>
      </c>
      <c r="P25" s="66"/>
      <c r="Q25" s="66"/>
      <c r="R25" s="66"/>
      <c r="S25" s="7"/>
      <c r="T25" s="3"/>
      <c r="U25" s="3"/>
      <c r="V25" s="65" t="s">
        <v>104</v>
      </c>
      <c r="W25" s="65"/>
      <c r="X25" s="65"/>
      <c r="Y25" s="65"/>
      <c r="Z25" s="65"/>
      <c r="AJ25" s="40">
        <v>140</v>
      </c>
      <c r="AK25" s="35">
        <f t="shared" si="9"/>
        <v>0</v>
      </c>
      <c r="AL25" s="35">
        <f t="shared" si="10"/>
        <v>0</v>
      </c>
      <c r="AM25" s="35"/>
      <c r="AN25" s="35"/>
      <c r="AO25" s="36">
        <f t="shared" si="12"/>
        <v>100</v>
      </c>
    </row>
    <row r="26" spans="1:41" ht="15.75" thickBot="1">
      <c r="A26" s="3"/>
      <c r="B26" s="60" t="s">
        <v>11</v>
      </c>
      <c r="C26" s="60"/>
      <c r="D26" s="60"/>
      <c r="E26" s="60"/>
      <c r="F26" s="61" t="s">
        <v>134</v>
      </c>
      <c r="G26" s="61"/>
      <c r="H26" s="61"/>
      <c r="I26" s="61"/>
      <c r="J26" s="3"/>
      <c r="K26" s="3"/>
      <c r="L26" s="3"/>
      <c r="M26" s="3"/>
      <c r="N26" s="3"/>
      <c r="O26" s="66" t="s">
        <v>63</v>
      </c>
      <c r="P26" s="66"/>
      <c r="Q26" s="66"/>
      <c r="R26" s="66"/>
      <c r="S26" s="7"/>
      <c r="T26" s="3"/>
      <c r="U26" s="3"/>
      <c r="AJ26" s="41">
        <v>150</v>
      </c>
      <c r="AK26" s="38">
        <f>IF(AND(AO26&gt;AJ26,AO26&lt;AL30),AJ26,IF(AO26=AJ26,AJ26,0))</f>
        <v>0</v>
      </c>
      <c r="AL26" s="38">
        <f>IF(AND(AO26&gt;AJ26,AO26&lt;AL30),AL30,IF(AO26=AJ26,AL30,0))</f>
        <v>0</v>
      </c>
      <c r="AM26" s="38"/>
      <c r="AN26" s="38"/>
      <c r="AO26" s="39">
        <f t="shared" si="12"/>
        <v>100</v>
      </c>
    </row>
    <row r="27" spans="1:33" ht="15">
      <c r="A27" s="3"/>
      <c r="B27" s="60" t="s">
        <v>12</v>
      </c>
      <c r="C27" s="60"/>
      <c r="D27" s="60"/>
      <c r="E27" s="60"/>
      <c r="F27" s="61" t="s">
        <v>135</v>
      </c>
      <c r="G27" s="61"/>
      <c r="H27" s="61"/>
      <c r="I27" s="61"/>
      <c r="J27" s="3"/>
      <c r="K27" s="3"/>
      <c r="L27" s="3"/>
      <c r="M27" s="3"/>
      <c r="N27" s="3"/>
      <c r="O27" s="66" t="s">
        <v>64</v>
      </c>
      <c r="P27" s="66"/>
      <c r="Q27" s="66"/>
      <c r="R27" s="66"/>
      <c r="S27" s="7"/>
      <c r="T27" s="3"/>
      <c r="U27" s="3"/>
      <c r="AC27" s="65" t="s">
        <v>113</v>
      </c>
      <c r="AD27" s="65"/>
      <c r="AE27" s="65"/>
      <c r="AF27" s="65"/>
      <c r="AG27" s="65"/>
    </row>
    <row r="28" spans="1:33" ht="15">
      <c r="A28" s="3"/>
      <c r="B28" s="60" t="s">
        <v>1</v>
      </c>
      <c r="C28" s="60"/>
      <c r="D28" s="60"/>
      <c r="E28" s="60"/>
      <c r="F28" s="61" t="s">
        <v>136</v>
      </c>
      <c r="G28" s="61"/>
      <c r="H28" s="61"/>
      <c r="I28" s="61"/>
      <c r="J28" s="3"/>
      <c r="K28" s="3"/>
      <c r="L28" s="3"/>
      <c r="M28" s="3"/>
      <c r="N28" s="3"/>
      <c r="O28" s="66" t="s">
        <v>65</v>
      </c>
      <c r="P28" s="66"/>
      <c r="Q28" s="66"/>
      <c r="R28" s="66"/>
      <c r="S28" s="7"/>
      <c r="T28" s="3"/>
      <c r="U28" s="3"/>
      <c r="AC28" s="65" t="s">
        <v>114</v>
      </c>
      <c r="AD28" s="65"/>
      <c r="AE28" s="65"/>
      <c r="AF28" s="65"/>
      <c r="AG28" s="65"/>
    </row>
    <row r="29" spans="1:44" ht="15">
      <c r="A29" s="3"/>
      <c r="B29" s="60" t="s">
        <v>8</v>
      </c>
      <c r="C29" s="60"/>
      <c r="D29" s="60"/>
      <c r="E29" s="60"/>
      <c r="F29" s="61" t="s">
        <v>137</v>
      </c>
      <c r="G29" s="61"/>
      <c r="H29" s="61"/>
      <c r="I29" s="61"/>
      <c r="J29" s="3"/>
      <c r="K29" s="3"/>
      <c r="L29" s="3"/>
      <c r="M29" s="3"/>
      <c r="N29" s="3"/>
      <c r="O29" s="66" t="s">
        <v>66</v>
      </c>
      <c r="P29" s="66"/>
      <c r="Q29" s="66"/>
      <c r="R29" s="66"/>
      <c r="S29" s="7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65" t="s">
        <v>115</v>
      </c>
      <c r="AK29" s="65"/>
      <c r="AL29" s="65"/>
      <c r="AM29" s="65"/>
      <c r="AN29" s="65"/>
      <c r="AO29" s="3"/>
      <c r="AP29" s="3"/>
      <c r="AQ29" s="3"/>
      <c r="AR29" s="3"/>
    </row>
    <row r="30" spans="1:44" ht="16.5">
      <c r="A30" s="3"/>
      <c r="B30" s="60" t="s">
        <v>14</v>
      </c>
      <c r="C30" s="60"/>
      <c r="D30" s="60"/>
      <c r="E30" s="60"/>
      <c r="F30" s="61" t="s">
        <v>138</v>
      </c>
      <c r="G30" s="61"/>
      <c r="H30" s="61"/>
      <c r="I30" s="61"/>
      <c r="J30" s="3"/>
      <c r="K30" s="3"/>
      <c r="L30" s="3"/>
      <c r="M30" s="3"/>
      <c r="N30" s="3"/>
      <c r="O30" s="66" t="s">
        <v>67</v>
      </c>
      <c r="P30" s="66"/>
      <c r="Q30" s="66"/>
      <c r="R30" s="66"/>
      <c r="S30" s="7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65" t="s">
        <v>116</v>
      </c>
      <c r="AK30" s="65"/>
      <c r="AL30" s="65"/>
      <c r="AM30" s="65"/>
      <c r="AN30" s="65"/>
      <c r="AO30" s="3"/>
      <c r="AP30" s="3"/>
      <c r="AQ30" s="3"/>
      <c r="AR30" s="3"/>
    </row>
    <row r="31" spans="1:44" ht="15">
      <c r="A31" s="3"/>
      <c r="B31" s="60" t="s">
        <v>16</v>
      </c>
      <c r="C31" s="60"/>
      <c r="D31" s="60"/>
      <c r="E31" s="60"/>
      <c r="F31" s="61" t="s">
        <v>139</v>
      </c>
      <c r="G31" s="61"/>
      <c r="H31" s="61"/>
      <c r="I31" s="61"/>
      <c r="J31" s="3"/>
      <c r="K31" s="3"/>
      <c r="L31" s="3"/>
      <c r="M31" s="3"/>
      <c r="N31" s="3"/>
      <c r="O31" s="66" t="s">
        <v>68</v>
      </c>
      <c r="P31" s="66"/>
      <c r="Q31" s="66"/>
      <c r="R31" s="66"/>
      <c r="S31" s="8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5">
      <c r="A32" s="3"/>
      <c r="B32" s="60" t="s">
        <v>2</v>
      </c>
      <c r="C32" s="60"/>
      <c r="D32" s="60"/>
      <c r="E32" s="60"/>
      <c r="F32" s="61" t="s">
        <v>140</v>
      </c>
      <c r="G32" s="61"/>
      <c r="H32" s="61"/>
      <c r="I32" s="61"/>
      <c r="J32" s="3"/>
      <c r="K32" s="3"/>
      <c r="L32" s="3"/>
      <c r="M32" s="3"/>
      <c r="N32" s="3"/>
      <c r="O32" s="66" t="s">
        <v>69</v>
      </c>
      <c r="P32" s="66"/>
      <c r="Q32" s="66"/>
      <c r="R32" s="66"/>
      <c r="S32" s="7"/>
      <c r="T32" s="27"/>
      <c r="U32" s="27"/>
      <c r="V32" s="27"/>
      <c r="W32" s="3"/>
      <c r="X32" s="27"/>
      <c r="Y32" s="27"/>
      <c r="Z32" s="27"/>
      <c r="AA32" s="27"/>
      <c r="AB32" s="27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6.5">
      <c r="A33" s="3"/>
      <c r="B33" s="60" t="s">
        <v>7</v>
      </c>
      <c r="C33" s="60"/>
      <c r="D33" s="60"/>
      <c r="E33" s="60"/>
      <c r="F33" s="61" t="s">
        <v>141</v>
      </c>
      <c r="G33" s="61"/>
      <c r="H33" s="61"/>
      <c r="I33" s="61"/>
      <c r="J33" s="3"/>
      <c r="K33" s="3"/>
      <c r="L33" s="3"/>
      <c r="M33" s="3"/>
      <c r="N33" s="3"/>
      <c r="O33" s="66" t="s">
        <v>70</v>
      </c>
      <c r="P33" s="66"/>
      <c r="Q33" s="66"/>
      <c r="R33" s="66"/>
      <c r="S33" s="7"/>
      <c r="T33" s="27"/>
      <c r="U33" s="3"/>
      <c r="V33" s="17"/>
      <c r="W33" s="18"/>
      <c r="X33" s="3"/>
      <c r="Y33" s="3"/>
      <c r="Z33" s="3"/>
      <c r="AA33" s="3"/>
      <c r="AB33" s="17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6.5">
      <c r="A34" s="3"/>
      <c r="B34" s="60" t="s">
        <v>9</v>
      </c>
      <c r="C34" s="60"/>
      <c r="D34" s="60"/>
      <c r="E34" s="60"/>
      <c r="F34" s="61" t="s">
        <v>142</v>
      </c>
      <c r="G34" s="61"/>
      <c r="H34" s="61"/>
      <c r="I34" s="61"/>
      <c r="J34" s="3"/>
      <c r="K34" s="3"/>
      <c r="L34" s="3"/>
      <c r="M34" s="3"/>
      <c r="N34" s="3"/>
      <c r="O34" s="65" t="s">
        <v>103</v>
      </c>
      <c r="P34" s="65"/>
      <c r="Q34" s="65"/>
      <c r="R34" s="65"/>
      <c r="S34" s="6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6.5">
      <c r="A35" s="3"/>
      <c r="B35" s="60" t="s">
        <v>10</v>
      </c>
      <c r="C35" s="60"/>
      <c r="D35" s="60"/>
      <c r="E35" s="60"/>
      <c r="F35" s="61" t="s">
        <v>143</v>
      </c>
      <c r="G35" s="61"/>
      <c r="H35" s="61"/>
      <c r="I35" s="61"/>
      <c r="J35" s="3"/>
      <c r="K35" s="3"/>
      <c r="L35" s="3"/>
      <c r="M35" s="3"/>
      <c r="N35" s="3"/>
      <c r="O35" s="29"/>
      <c r="P35" s="29"/>
      <c r="Q35" s="29"/>
      <c r="R35" s="29"/>
      <c r="S35" s="3"/>
      <c r="T35" s="17"/>
      <c r="U35" s="18"/>
      <c r="V35" s="3"/>
      <c r="W35" s="3"/>
      <c r="X35" s="3"/>
      <c r="Y35" s="3"/>
      <c r="Z35" s="3"/>
      <c r="AA35" s="3"/>
      <c r="AB35" s="3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5">
      <c r="A36" s="3"/>
      <c r="B36" s="60" t="s">
        <v>15</v>
      </c>
      <c r="C36" s="60"/>
      <c r="D36" s="60"/>
      <c r="E36" s="60"/>
      <c r="F36" s="61" t="s">
        <v>144</v>
      </c>
      <c r="G36" s="61"/>
      <c r="H36" s="61"/>
      <c r="I36" s="61"/>
      <c r="J36" s="3"/>
      <c r="K36" s="3"/>
      <c r="L36" s="3"/>
      <c r="M36" s="3"/>
      <c r="N36" s="3"/>
      <c r="O36" s="29"/>
      <c r="P36" s="29"/>
      <c r="Q36" s="29"/>
      <c r="R36" s="2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5">
      <c r="A37" s="3"/>
      <c r="B37" s="60" t="s">
        <v>20</v>
      </c>
      <c r="C37" s="60"/>
      <c r="D37" s="60"/>
      <c r="E37" s="60"/>
      <c r="F37" s="61" t="s">
        <v>145</v>
      </c>
      <c r="G37" s="61"/>
      <c r="H37" s="61"/>
      <c r="I37" s="61"/>
      <c r="J37" s="3"/>
      <c r="K37" s="3"/>
      <c r="L37" s="3"/>
      <c r="M37" s="3"/>
      <c r="N37" s="3"/>
      <c r="O37" s="29"/>
      <c r="P37" s="29"/>
      <c r="Q37" s="29"/>
      <c r="R37" s="29"/>
      <c r="S37" s="3"/>
      <c r="T37" s="3"/>
      <c r="U37" s="3"/>
      <c r="V37" s="3"/>
      <c r="W37" s="26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5">
      <c r="A38" s="3"/>
      <c r="B38" s="60" t="s">
        <v>24</v>
      </c>
      <c r="C38" s="60"/>
      <c r="D38" s="60"/>
      <c r="E38" s="60"/>
      <c r="F38" s="61" t="s">
        <v>146</v>
      </c>
      <c r="G38" s="61"/>
      <c r="H38" s="61"/>
      <c r="I38" s="61"/>
      <c r="J38" s="3"/>
      <c r="K38" s="3"/>
      <c r="L38" s="3"/>
      <c r="M38" s="3"/>
      <c r="N38" s="3"/>
      <c r="O38" s="29"/>
      <c r="P38" s="29"/>
      <c r="Q38" s="29"/>
      <c r="R38" s="29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5">
      <c r="A39" s="3"/>
      <c r="B39" s="60" t="s">
        <v>5</v>
      </c>
      <c r="C39" s="60"/>
      <c r="D39" s="60"/>
      <c r="E39" s="60"/>
      <c r="F39" s="61" t="s">
        <v>147</v>
      </c>
      <c r="G39" s="61"/>
      <c r="H39" s="61"/>
      <c r="I39" s="61"/>
      <c r="J39" s="3"/>
      <c r="K39" s="3"/>
      <c r="L39" s="3"/>
      <c r="M39" s="3"/>
      <c r="N39" s="3"/>
      <c r="O39" s="29"/>
      <c r="P39" s="29"/>
      <c r="Q39" s="29"/>
      <c r="R39" s="2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5">
      <c r="A40" s="3"/>
      <c r="B40" s="60" t="s">
        <v>6</v>
      </c>
      <c r="C40" s="60"/>
      <c r="D40" s="60"/>
      <c r="E40" s="60"/>
      <c r="F40" s="62" t="s">
        <v>149</v>
      </c>
      <c r="G40" s="62"/>
      <c r="H40" s="62"/>
      <c r="I40" s="62"/>
      <c r="J40" s="3"/>
      <c r="K40" s="3"/>
      <c r="L40" s="3"/>
      <c r="M40" s="3"/>
      <c r="N40" s="3"/>
      <c r="O40" s="11"/>
      <c r="P40" s="11"/>
      <c r="Q40" s="11"/>
      <c r="R40" s="11"/>
      <c r="S40" s="3"/>
      <c r="T40" s="3"/>
      <c r="U40" s="3"/>
      <c r="V40" s="3"/>
      <c r="W40" s="3"/>
      <c r="X40" s="3"/>
      <c r="Y40" s="27"/>
      <c r="Z40" s="27"/>
      <c r="AA40" s="27"/>
      <c r="AB40" s="27"/>
      <c r="AC40" s="27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6.5">
      <c r="A41" s="3"/>
      <c r="B41" s="63" t="s">
        <v>13</v>
      </c>
      <c r="C41" s="63"/>
      <c r="D41" s="63"/>
      <c r="E41" s="63"/>
      <c r="F41" s="62" t="s">
        <v>150</v>
      </c>
      <c r="G41" s="62"/>
      <c r="H41" s="62"/>
      <c r="I41" s="62"/>
      <c r="J41" s="3"/>
      <c r="K41" s="3"/>
      <c r="L41" s="3"/>
      <c r="M41" s="3"/>
      <c r="N41" s="3"/>
      <c r="O41" s="11"/>
      <c r="P41" s="11"/>
      <c r="Q41" s="11"/>
      <c r="R41" s="11"/>
      <c r="S41" s="3"/>
      <c r="T41" s="3"/>
      <c r="U41" s="3"/>
      <c r="V41" s="3"/>
      <c r="W41" s="3"/>
      <c r="X41" s="3"/>
      <c r="Y41" s="3"/>
      <c r="Z41" s="3"/>
      <c r="AA41" s="3"/>
      <c r="AB41" s="3"/>
      <c r="AC41" s="17"/>
      <c r="AD41" s="18"/>
      <c r="AE41" s="3"/>
      <c r="AF41" s="27"/>
      <c r="AG41" s="27"/>
      <c r="AH41" s="27"/>
      <c r="AI41" s="27"/>
      <c r="AJ41" s="27"/>
      <c r="AK41" s="3"/>
      <c r="AL41" s="3"/>
      <c r="AM41" s="27"/>
      <c r="AN41" s="27"/>
      <c r="AO41" s="27"/>
      <c r="AP41" s="27"/>
      <c r="AQ41" s="27"/>
      <c r="AR41" s="3"/>
    </row>
    <row r="42" spans="1:44" ht="16.5">
      <c r="A42" s="3"/>
      <c r="B42" s="63" t="s">
        <v>17</v>
      </c>
      <c r="C42" s="63"/>
      <c r="D42" s="63"/>
      <c r="E42" s="63"/>
      <c r="F42" s="64"/>
      <c r="G42" s="64"/>
      <c r="H42" s="64"/>
      <c r="I42" s="64"/>
      <c r="J42" s="3"/>
      <c r="K42" s="3"/>
      <c r="L42" s="3"/>
      <c r="M42" s="3"/>
      <c r="N42" s="3"/>
      <c r="O42" s="11"/>
      <c r="P42" s="11"/>
      <c r="Q42" s="11"/>
      <c r="R42" s="11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17"/>
      <c r="AK42" s="3"/>
      <c r="AL42" s="3"/>
      <c r="AM42" s="3"/>
      <c r="AN42" s="3"/>
      <c r="AO42" s="3"/>
      <c r="AP42" s="3"/>
      <c r="AQ42" s="17"/>
      <c r="AR42" s="18"/>
    </row>
    <row r="43" spans="1:44" ht="14.25">
      <c r="A43" s="3"/>
      <c r="B43" s="63" t="s">
        <v>18</v>
      </c>
      <c r="C43" s="63"/>
      <c r="D43" s="63"/>
      <c r="E43" s="63"/>
      <c r="F43" s="64"/>
      <c r="G43" s="64"/>
      <c r="H43" s="64"/>
      <c r="I43" s="64"/>
      <c r="J43" s="3"/>
      <c r="K43" s="3"/>
      <c r="L43" s="3"/>
      <c r="M43" s="3"/>
      <c r="N43" s="3"/>
      <c r="O43" s="11"/>
      <c r="P43" s="11"/>
      <c r="Q43" s="11"/>
      <c r="R43" s="11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6.5">
      <c r="A44" s="3"/>
      <c r="B44" s="63" t="s">
        <v>19</v>
      </c>
      <c r="C44" s="63"/>
      <c r="D44" s="63"/>
      <c r="E44" s="63"/>
      <c r="F44" s="64"/>
      <c r="G44" s="64"/>
      <c r="H44" s="64"/>
      <c r="I44" s="64"/>
      <c r="J44" s="3"/>
      <c r="K44" s="45"/>
      <c r="L44" s="3"/>
      <c r="M44" s="3"/>
      <c r="N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18"/>
      <c r="AL44" s="3"/>
      <c r="AM44" s="3"/>
      <c r="AN44" s="3"/>
      <c r="AO44" s="3"/>
      <c r="AP44" s="3"/>
      <c r="AQ44" s="3"/>
      <c r="AR44" s="3"/>
    </row>
    <row r="45" spans="2:9" ht="16.5">
      <c r="B45" s="67" t="s">
        <v>102</v>
      </c>
      <c r="C45" s="68"/>
      <c r="D45" s="68"/>
      <c r="E45" s="68"/>
      <c r="F45" s="68"/>
      <c r="G45" s="68"/>
      <c r="H45" s="68"/>
      <c r="I45" s="69"/>
    </row>
    <row r="54" spans="10:26" ht="14.25"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0:26" ht="14.25"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0:26" ht="14.25">
      <c r="J56" s="3"/>
      <c r="K56" s="27"/>
      <c r="L56" s="27"/>
      <c r="M56" s="27"/>
      <c r="N56" s="27"/>
      <c r="O56" s="27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0:26" ht="14.25"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0:26" ht="16.5">
      <c r="J58" s="3"/>
      <c r="K58" s="3"/>
      <c r="L58" s="3"/>
      <c r="M58" s="3"/>
      <c r="N58" s="3"/>
      <c r="O58" s="17"/>
      <c r="P58" s="18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0:26" ht="14.25"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0:26" ht="14.25"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0:26" ht="16.5">
      <c r="J61" s="3"/>
      <c r="K61" s="3"/>
      <c r="L61" s="3"/>
      <c r="M61" s="3"/>
      <c r="N61" s="3"/>
      <c r="O61" s="3"/>
      <c r="P61" s="18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0:26" ht="14.25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0:26" ht="14.25"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0:26" ht="14.25"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0:26" ht="14.25"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0:26" ht="14.25"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0:26" ht="14.25"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0:26" ht="14.25"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0:26" ht="14.25"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0:26" ht="14.25"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0:26" ht="14.25">
      <c r="J71" s="3"/>
      <c r="K71" s="28"/>
      <c r="L71" s="28"/>
      <c r="M71" s="28"/>
      <c r="N71" s="28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0:26" ht="16.5">
      <c r="J72" s="3"/>
      <c r="K72" s="28"/>
      <c r="L72" s="28"/>
      <c r="M72" s="28"/>
      <c r="N72" s="28"/>
      <c r="O72" s="3"/>
      <c r="P72" s="18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0:26" ht="16.5">
      <c r="J73" s="3"/>
      <c r="K73" s="28"/>
      <c r="L73" s="28"/>
      <c r="M73" s="28"/>
      <c r="N73" s="28"/>
      <c r="O73" s="3"/>
      <c r="P73" s="18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0:26" ht="14.25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0:26" ht="14.25"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</sheetData>
  <sheetProtection password="EC13" sheet="1"/>
  <protectedRanges>
    <protectedRange sqref="AN3" name="Диапазон5"/>
    <protectedRange sqref="Z3" name="Диапазон3"/>
    <protectedRange sqref="F3:F4" name="Диапазон1"/>
    <protectedRange sqref="S3:S4" name="Диапазон2"/>
    <protectedRange sqref="AG3" name="Диапазон4"/>
  </protectedRanges>
  <mergeCells count="107">
    <mergeCell ref="F28:I28"/>
    <mergeCell ref="F29:I29"/>
    <mergeCell ref="B28:E28"/>
    <mergeCell ref="F41:I41"/>
    <mergeCell ref="F32:I32"/>
    <mergeCell ref="F33:I33"/>
    <mergeCell ref="F34:I34"/>
    <mergeCell ref="F35:I35"/>
    <mergeCell ref="F36:I36"/>
    <mergeCell ref="V2:Y2"/>
    <mergeCell ref="V3:Y3"/>
    <mergeCell ref="AC2:AF2"/>
    <mergeCell ref="F31:I31"/>
    <mergeCell ref="B22:I22"/>
    <mergeCell ref="B23:I23"/>
    <mergeCell ref="F24:I24"/>
    <mergeCell ref="F25:I25"/>
    <mergeCell ref="F26:I26"/>
    <mergeCell ref="F27:I27"/>
    <mergeCell ref="B2:F2"/>
    <mergeCell ref="B3:E3"/>
    <mergeCell ref="O2:S2"/>
    <mergeCell ref="O3:R3"/>
    <mergeCell ref="AJ7:AM7"/>
    <mergeCell ref="AJ8:AM8"/>
    <mergeCell ref="AJ2:AM2"/>
    <mergeCell ref="AJ3:AM3"/>
    <mergeCell ref="AJ4:AM4"/>
    <mergeCell ref="AJ5:AM5"/>
    <mergeCell ref="AJ6:AM6"/>
    <mergeCell ref="AC3:AF3"/>
    <mergeCell ref="O22:R22"/>
    <mergeCell ref="V4:Y4"/>
    <mergeCell ref="V5:Y5"/>
    <mergeCell ref="V6:Y6"/>
    <mergeCell ref="V7:Y7"/>
    <mergeCell ref="O21:S21"/>
    <mergeCell ref="AC4:AF4"/>
    <mergeCell ref="O4:R4"/>
    <mergeCell ref="B12:E12"/>
    <mergeCell ref="B13:E13"/>
    <mergeCell ref="O5:R5"/>
    <mergeCell ref="AC8:AF8"/>
    <mergeCell ref="AC5:AF5"/>
    <mergeCell ref="B6:E6"/>
    <mergeCell ref="AC6:AF6"/>
    <mergeCell ref="AC7:AF7"/>
    <mergeCell ref="B16:E16"/>
    <mergeCell ref="B29:E29"/>
    <mergeCell ref="B30:E30"/>
    <mergeCell ref="B17:E17"/>
    <mergeCell ref="B18:E18"/>
    <mergeCell ref="B24:E24"/>
    <mergeCell ref="B25:E25"/>
    <mergeCell ref="B26:E26"/>
    <mergeCell ref="B27:E27"/>
    <mergeCell ref="B4:E4"/>
    <mergeCell ref="B5:E5"/>
    <mergeCell ref="B8:E8"/>
    <mergeCell ref="B19:E19"/>
    <mergeCell ref="B14:E14"/>
    <mergeCell ref="B7:E7"/>
    <mergeCell ref="B9:E9"/>
    <mergeCell ref="B10:E10"/>
    <mergeCell ref="B11:E11"/>
    <mergeCell ref="B15:E15"/>
    <mergeCell ref="O28:R28"/>
    <mergeCell ref="AC27:AG27"/>
    <mergeCell ref="AC28:AG28"/>
    <mergeCell ref="O23:R23"/>
    <mergeCell ref="O24:R24"/>
    <mergeCell ref="O25:R25"/>
    <mergeCell ref="O26:R26"/>
    <mergeCell ref="O27:R27"/>
    <mergeCell ref="V24:Z24"/>
    <mergeCell ref="V25:Z25"/>
    <mergeCell ref="B45:I45"/>
    <mergeCell ref="O29:R29"/>
    <mergeCell ref="O30:R30"/>
    <mergeCell ref="O31:R31"/>
    <mergeCell ref="B41:E41"/>
    <mergeCell ref="B31:E31"/>
    <mergeCell ref="B32:E32"/>
    <mergeCell ref="F38:I38"/>
    <mergeCell ref="B33:E33"/>
    <mergeCell ref="F30:I30"/>
    <mergeCell ref="AJ29:AN29"/>
    <mergeCell ref="AJ30:AN30"/>
    <mergeCell ref="O34:S34"/>
    <mergeCell ref="O32:R32"/>
    <mergeCell ref="O33:R33"/>
    <mergeCell ref="B42:E42"/>
    <mergeCell ref="B43:E43"/>
    <mergeCell ref="B44:E44"/>
    <mergeCell ref="F42:I42"/>
    <mergeCell ref="F43:I43"/>
    <mergeCell ref="F44:I44"/>
    <mergeCell ref="B40:E40"/>
    <mergeCell ref="F37:I37"/>
    <mergeCell ref="B34:E34"/>
    <mergeCell ref="B35:E35"/>
    <mergeCell ref="B36:E36"/>
    <mergeCell ref="B37:E37"/>
    <mergeCell ref="B38:E38"/>
    <mergeCell ref="B39:E39"/>
    <mergeCell ref="F39:I39"/>
    <mergeCell ref="F40:I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6" sqref="A6:H6"/>
    </sheetView>
  </sheetViews>
  <sheetFormatPr defaultColWidth="9.140625" defaultRowHeight="15"/>
  <sheetData>
    <row r="1" spans="1:8" ht="18">
      <c r="A1" s="82" t="s">
        <v>171</v>
      </c>
      <c r="B1" s="82"/>
      <c r="C1" s="82"/>
      <c r="D1" s="82"/>
      <c r="E1" s="82"/>
      <c r="F1" s="82"/>
      <c r="G1" s="82"/>
      <c r="H1" s="82"/>
    </row>
    <row r="2" spans="1:8" ht="14.25">
      <c r="A2" s="60" t="s">
        <v>117</v>
      </c>
      <c r="B2" s="60"/>
      <c r="C2" s="60"/>
      <c r="D2" s="60"/>
      <c r="E2" s="60"/>
      <c r="F2" s="60"/>
      <c r="G2" s="60"/>
      <c r="H2" s="60"/>
    </row>
    <row r="3" spans="1:8" ht="14.25">
      <c r="A3" s="60" t="s">
        <v>118</v>
      </c>
      <c r="B3" s="60"/>
      <c r="C3" s="60"/>
      <c r="D3" s="60"/>
      <c r="E3" s="60"/>
      <c r="F3" s="60"/>
      <c r="G3" s="60"/>
      <c r="H3" s="60"/>
    </row>
    <row r="4" spans="1:8" ht="14.25">
      <c r="A4" s="60" t="s">
        <v>119</v>
      </c>
      <c r="B4" s="60"/>
      <c r="C4" s="60"/>
      <c r="D4" s="60"/>
      <c r="E4" s="60"/>
      <c r="F4" s="60"/>
      <c r="G4" s="60"/>
      <c r="H4" s="60"/>
    </row>
    <row r="5" spans="1:8" ht="14.25">
      <c r="A5" s="63" t="s">
        <v>120</v>
      </c>
      <c r="B5" s="63"/>
      <c r="C5" s="63"/>
      <c r="D5" s="63"/>
      <c r="E5" s="63"/>
      <c r="F5" s="63"/>
      <c r="G5" s="63"/>
      <c r="H5" s="63"/>
    </row>
    <row r="6" spans="1:8" ht="14.25">
      <c r="A6" s="63" t="s">
        <v>121</v>
      </c>
      <c r="B6" s="63"/>
      <c r="C6" s="63"/>
      <c r="D6" s="63"/>
      <c r="E6" s="63"/>
      <c r="F6" s="63"/>
      <c r="G6" s="63"/>
      <c r="H6" s="63"/>
    </row>
    <row r="7" spans="1:8" ht="14.25">
      <c r="A7" s="63" t="s">
        <v>122</v>
      </c>
      <c r="B7" s="63"/>
      <c r="C7" s="63"/>
      <c r="D7" s="63"/>
      <c r="E7" s="63"/>
      <c r="F7" s="63"/>
      <c r="G7" s="63"/>
      <c r="H7" s="63"/>
    </row>
    <row r="8" spans="1:8" ht="14.25">
      <c r="A8" s="63" t="s">
        <v>125</v>
      </c>
      <c r="B8" s="63"/>
      <c r="C8" s="63"/>
      <c r="D8" s="63"/>
      <c r="E8" s="63"/>
      <c r="F8" s="63"/>
      <c r="G8" s="63"/>
      <c r="H8" s="63"/>
    </row>
    <row r="9" spans="1:8" ht="14.25">
      <c r="A9" s="63" t="s">
        <v>123</v>
      </c>
      <c r="B9" s="63"/>
      <c r="C9" s="63"/>
      <c r="D9" s="63"/>
      <c r="E9" s="63"/>
      <c r="F9" s="63"/>
      <c r="G9" s="63"/>
      <c r="H9" s="63"/>
    </row>
    <row r="10" spans="1:8" ht="14.25">
      <c r="A10" s="63" t="s">
        <v>124</v>
      </c>
      <c r="B10" s="63"/>
      <c r="C10" s="63"/>
      <c r="D10" s="63"/>
      <c r="E10" s="63"/>
      <c r="F10" s="63"/>
      <c r="G10" s="63"/>
      <c r="H10" s="63"/>
    </row>
    <row r="11" spans="1:8" ht="14.25">
      <c r="A11" s="66" t="s">
        <v>166</v>
      </c>
      <c r="B11" s="66"/>
      <c r="C11" s="66"/>
      <c r="D11" s="66"/>
      <c r="E11" s="66"/>
      <c r="F11" s="66"/>
      <c r="G11" s="66"/>
      <c r="H11" s="66"/>
    </row>
    <row r="12" spans="1:8" ht="14.25">
      <c r="A12" s="63" t="s">
        <v>167</v>
      </c>
      <c r="B12" s="63"/>
      <c r="C12" s="63"/>
      <c r="D12" s="63"/>
      <c r="E12" s="63"/>
      <c r="F12" s="63"/>
      <c r="G12" s="63"/>
      <c r="H12" s="63"/>
    </row>
    <row r="13" spans="1:8" ht="14.25">
      <c r="A13" s="66" t="s">
        <v>169</v>
      </c>
      <c r="B13" s="66"/>
      <c r="C13" s="66"/>
      <c r="D13" s="66"/>
      <c r="E13" s="66"/>
      <c r="F13" s="66"/>
      <c r="G13" s="66"/>
      <c r="H13" s="66"/>
    </row>
    <row r="14" spans="1:8" ht="14.25">
      <c r="A14" s="66" t="s">
        <v>168</v>
      </c>
      <c r="B14" s="66"/>
      <c r="C14" s="66"/>
      <c r="D14" s="66"/>
      <c r="E14" s="66"/>
      <c r="F14" s="66"/>
      <c r="G14" s="66"/>
      <c r="H14" s="66"/>
    </row>
    <row r="15" spans="1:8" ht="14.25">
      <c r="A15" s="63" t="s">
        <v>170</v>
      </c>
      <c r="B15" s="63"/>
      <c r="C15" s="63"/>
      <c r="D15" s="63"/>
      <c r="E15" s="63"/>
      <c r="F15" s="63"/>
      <c r="G15" s="63"/>
      <c r="H15" s="63"/>
    </row>
    <row r="16" spans="1:8" ht="14.25">
      <c r="A16" s="60" t="s">
        <v>126</v>
      </c>
      <c r="B16" s="60"/>
      <c r="C16" s="60"/>
      <c r="D16" s="60"/>
      <c r="E16" s="60"/>
      <c r="F16" s="60"/>
      <c r="G16" s="60"/>
      <c r="H16" s="60"/>
    </row>
    <row r="17" spans="1:8" ht="14.25">
      <c r="A17" s="63" t="s">
        <v>127</v>
      </c>
      <c r="B17" s="63"/>
      <c r="C17" s="63"/>
      <c r="D17" s="63"/>
      <c r="E17" s="63"/>
      <c r="F17" s="63"/>
      <c r="G17" s="63"/>
      <c r="H17" s="63"/>
    </row>
    <row r="18" spans="1:8" ht="14.25">
      <c r="A18" s="63" t="s">
        <v>128</v>
      </c>
      <c r="B18" s="63"/>
      <c r="C18" s="63"/>
      <c r="D18" s="63"/>
      <c r="E18" s="63"/>
      <c r="F18" s="63"/>
      <c r="G18" s="63"/>
      <c r="H18" s="63"/>
    </row>
    <row r="19" spans="1:8" ht="14.25">
      <c r="A19" s="63" t="s">
        <v>129</v>
      </c>
      <c r="B19" s="63"/>
      <c r="C19" s="63"/>
      <c r="D19" s="63"/>
      <c r="E19" s="63"/>
      <c r="F19" s="63"/>
      <c r="G19" s="63"/>
      <c r="H19" s="63"/>
    </row>
    <row r="20" spans="1:8" ht="14.25">
      <c r="A20" s="63" t="s">
        <v>165</v>
      </c>
      <c r="B20" s="63"/>
      <c r="C20" s="63"/>
      <c r="D20" s="63"/>
      <c r="E20" s="63"/>
      <c r="F20" s="63"/>
      <c r="G20" s="63"/>
      <c r="H20" s="63"/>
    </row>
    <row r="21" spans="1:8" ht="14.25">
      <c r="A21" s="63" t="s">
        <v>130</v>
      </c>
      <c r="B21" s="63"/>
      <c r="C21" s="63"/>
      <c r="D21" s="63"/>
      <c r="E21" s="63"/>
      <c r="F21" s="63"/>
      <c r="G21" s="63"/>
      <c r="H21" s="63"/>
    </row>
    <row r="22" spans="1:8" ht="14.25">
      <c r="A22" s="60" t="s">
        <v>131</v>
      </c>
      <c r="B22" s="60"/>
      <c r="C22" s="60"/>
      <c r="D22" s="60"/>
      <c r="E22" s="60"/>
      <c r="F22" s="60"/>
      <c r="G22" s="60"/>
      <c r="H22" s="60"/>
    </row>
  </sheetData>
  <sheetProtection password="EC13" sheet="1"/>
  <mergeCells count="22">
    <mergeCell ref="A6:H6"/>
    <mergeCell ref="A7:H7"/>
    <mergeCell ref="A5:H5"/>
    <mergeCell ref="A16:H16"/>
    <mergeCell ref="A10:H10"/>
    <mergeCell ref="A15:H15"/>
    <mergeCell ref="A14:H14"/>
    <mergeCell ref="A11:H11"/>
    <mergeCell ref="A1:H1"/>
    <mergeCell ref="A2:H2"/>
    <mergeCell ref="A3:H3"/>
    <mergeCell ref="A4:H4"/>
    <mergeCell ref="A21:H21"/>
    <mergeCell ref="A22:H22"/>
    <mergeCell ref="A8:H8"/>
    <mergeCell ref="A9:H9"/>
    <mergeCell ref="A17:H17"/>
    <mergeCell ref="A18:H18"/>
    <mergeCell ref="A12:H12"/>
    <mergeCell ref="A13:H13"/>
    <mergeCell ref="A19:H19"/>
    <mergeCell ref="A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San4ez</dc:creator>
  <cp:keywords/>
  <dc:description/>
  <cp:lastModifiedBy>Вячеслав Филиппов</cp:lastModifiedBy>
  <dcterms:created xsi:type="dcterms:W3CDTF">2009-11-09T13:52:01Z</dcterms:created>
  <dcterms:modified xsi:type="dcterms:W3CDTF">2011-12-27T08:59:40Z</dcterms:modified>
  <cp:category/>
  <cp:version/>
  <cp:contentType/>
  <cp:contentStatus/>
</cp:coreProperties>
</file>