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60" windowWidth="20112" windowHeight="8016" activeTab="1"/>
  </bookViews>
  <sheets>
    <sheet name="Расчёт" sheetId="3" r:id="rId1"/>
    <sheet name="Комментарии" sheetId="7" r:id="rId2"/>
    <sheet name="Коэф. Антуана" sheetId="9" r:id="rId3"/>
  </sheets>
  <calcPr calcId="145621"/>
</workbook>
</file>

<file path=xl/calcChain.xml><?xml version="1.0" encoding="utf-8"?>
<calcChain xmlns="http://schemas.openxmlformats.org/spreadsheetml/2006/main">
  <c r="Q4" i="3" l="1"/>
  <c r="N21" i="3" l="1"/>
  <c r="E21" i="3" l="1"/>
  <c r="N8" i="3"/>
  <c r="M4" i="3" l="1"/>
  <c r="N4" i="3"/>
  <c r="O4" i="3"/>
  <c r="P4" i="3"/>
  <c r="D4" i="3"/>
  <c r="E4" i="3"/>
  <c r="F4" i="3"/>
  <c r="G4" i="3"/>
  <c r="N7" i="3" l="1"/>
  <c r="E7" i="3" s="1"/>
  <c r="E20" i="3"/>
  <c r="N20" i="3" s="1"/>
  <c r="E9" i="3"/>
  <c r="J20" i="3" l="1"/>
  <c r="N22" i="3"/>
  <c r="N23" i="3"/>
  <c r="E10" i="3"/>
  <c r="J19" i="3"/>
  <c r="E23" i="3"/>
  <c r="E22" i="3"/>
  <c r="I19" i="3" l="1"/>
  <c r="I20" i="3"/>
  <c r="J12" i="3"/>
  <c r="J13" i="3"/>
  <c r="J21" i="3" l="1"/>
  <c r="N9" i="3"/>
  <c r="N10" i="3"/>
  <c r="I13" i="3" l="1"/>
  <c r="I12" i="3"/>
  <c r="J14" i="3" l="1"/>
</calcChain>
</file>

<file path=xl/sharedStrings.xml><?xml version="1.0" encoding="utf-8"?>
<sst xmlns="http://schemas.openxmlformats.org/spreadsheetml/2006/main" count="90" uniqueCount="51">
  <si>
    <t>Компонент</t>
  </si>
  <si>
    <t>B</t>
  </si>
  <si>
    <t>C</t>
  </si>
  <si>
    <t>Бензол</t>
  </si>
  <si>
    <t>Октан</t>
  </si>
  <si>
    <t>А</t>
  </si>
  <si>
    <t>Гептан</t>
  </si>
  <si>
    <t>мм.рт.ст</t>
  </si>
  <si>
    <r>
      <t>P</t>
    </r>
    <r>
      <rPr>
        <sz val="6"/>
        <color theme="1"/>
        <rFont val="Calibri"/>
        <family val="2"/>
        <charset val="204"/>
        <scheme val="minor"/>
      </rPr>
      <t>0</t>
    </r>
  </si>
  <si>
    <r>
      <t>P</t>
    </r>
    <r>
      <rPr>
        <sz val="6"/>
        <color theme="1"/>
        <rFont val="Calibri"/>
        <family val="2"/>
        <charset val="204"/>
        <scheme val="minor"/>
      </rPr>
      <t>1</t>
    </r>
  </si>
  <si>
    <r>
      <t>P</t>
    </r>
    <r>
      <rPr>
        <sz val="6"/>
        <color theme="1"/>
        <rFont val="Calibri"/>
        <family val="2"/>
        <charset val="204"/>
        <scheme val="minor"/>
      </rPr>
      <t>2</t>
    </r>
  </si>
  <si>
    <r>
      <t xml:space="preserve">tкип., 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  <charset val="204"/>
      </rPr>
      <t>С</t>
    </r>
  </si>
  <si>
    <t>tкип., °С</t>
  </si>
  <si>
    <t>Уравнение</t>
  </si>
  <si>
    <t>Температура</t>
  </si>
  <si>
    <t>t</t>
  </si>
  <si>
    <t>Жидкая фаза</t>
  </si>
  <si>
    <t>№ п/п</t>
  </si>
  <si>
    <t>Гексан</t>
  </si>
  <si>
    <t>Пентан</t>
  </si>
  <si>
    <t>м-Ксилол</t>
  </si>
  <si>
    <t>Толуол</t>
  </si>
  <si>
    <t>Хлорбензол</t>
  </si>
  <si>
    <t>Бутиловый спирт</t>
  </si>
  <si>
    <t>Изопропиловый спирт</t>
  </si>
  <si>
    <t>Метиловый спирт</t>
  </si>
  <si>
    <t>Муравьиная кислота</t>
  </si>
  <si>
    <t>Уксусная кислота</t>
  </si>
  <si>
    <t>Этиловый спирт</t>
  </si>
  <si>
    <t>Ацетон</t>
  </si>
  <si>
    <t>Дихлорэтан</t>
  </si>
  <si>
    <t>Диэтиловый эфир</t>
  </si>
  <si>
    <t>Сероуглерод</t>
  </si>
  <si>
    <t>Хлороформ</t>
  </si>
  <si>
    <t>Четырёххлористый углерод</t>
  </si>
  <si>
    <t>Этилацетат</t>
  </si>
  <si>
    <t xml:space="preserve">t </t>
  </si>
  <si>
    <t>Паровая фаза</t>
  </si>
  <si>
    <t>2. Ввести в ячейки Н4 и Q4 (выделены голубым) молярные доли компонентов в долях от единицы</t>
  </si>
  <si>
    <t>3. Ввести в ячейку E8 (выделена голубым) рабочее давление (!в мм.рт.ст!)</t>
  </si>
  <si>
    <t>АЛГОРИТМ РАСЧЁТА РАСПИСАН НА СЛЕДУЮЩЕМ ЛИСТЕ "КОММЕНТАРИИ"</t>
  </si>
  <si>
    <t xml:space="preserve"> °С</t>
  </si>
  <si>
    <t>мол.доля</t>
  </si>
  <si>
    <t>бензол</t>
  </si>
  <si>
    <t>октан</t>
  </si>
  <si>
    <t>&gt;1</t>
  </si>
  <si>
    <t>&lt;1</t>
  </si>
  <si>
    <t>4. Для достижения максимальной точности в ячейках I12 и I19 (выделены красным) значения должны быть больше 1,0, а в ячейках  I13 и I20 (выделены красным) числа должны быть меньше 1,0. Выполнить это условие можно, меняя значения в ячейках E7, E20, N7, N20 (выделены оранжевым)</t>
  </si>
  <si>
    <t>1. Ввести в ячейки С4 и L4 (выделены голубым) название компонентов, после чего автоматически появятся коэффициенты Антуана и температуры кипения</t>
  </si>
  <si>
    <r>
      <t xml:space="preserve">5. В ячейках J14, J21 (выделены синим) появятся необходимые </t>
    </r>
    <r>
      <rPr>
        <b/>
        <sz val="11"/>
        <color theme="1"/>
        <rFont val="Calibri"/>
        <family val="2"/>
        <charset val="204"/>
        <scheme val="minor"/>
      </rPr>
      <t>температуры начала  (жидкая фаза) и конца (паровая фаза) кипения</t>
    </r>
    <r>
      <rPr>
        <sz val="11"/>
        <color theme="1"/>
        <rFont val="Calibri"/>
        <family val="2"/>
        <charset val="204"/>
        <scheme val="minor"/>
      </rPr>
      <t xml:space="preserve">. Помните, что </t>
    </r>
    <r>
      <rPr>
        <b/>
        <sz val="11"/>
        <color theme="1"/>
        <rFont val="Calibri"/>
        <family val="2"/>
        <charset val="204"/>
        <scheme val="minor"/>
      </rPr>
      <t>температура начала кипения равна температуре конца конценсации и наоборот.</t>
    </r>
  </si>
  <si>
    <t>Данная программа предназначена для более быстрого расчёта температуры начала и конца конденсации(кипения). Все что нужно - задать условия в голубые ячейки и при необходимости подкорректировать предполагаемые температуры в оранжевых ячейках. Ниже расписан  порядок работы с таблицей.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</si>
</sst>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04"/>
    </font>
    <font>
      <sz val="12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Fill="1" applyBorder="1"/>
    <xf numFmtId="0" fontId="0" fillId="0" borderId="8" xfId="0" applyBorder="1"/>
    <xf numFmtId="0" fontId="0" fillId="0" borderId="9" xfId="0" applyBorder="1"/>
    <xf numFmtId="1" fontId="0" fillId="0" borderId="1" xfId="0" applyNumberFormat="1" applyBorder="1"/>
    <xf numFmtId="0" fontId="0" fillId="0" borderId="0" xfId="0" applyAlignment="1">
      <alignment wrapText="1"/>
    </xf>
    <xf numFmtId="1" fontId="0" fillId="0" borderId="6" xfId="0" applyNumberFormat="1" applyBorder="1"/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0" fillId="4" borderId="3" xfId="0" applyFill="1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5" borderId="11" xfId="0" applyFill="1" applyBorder="1" applyAlignment="1"/>
    <xf numFmtId="0" fontId="0" fillId="5" borderId="12" xfId="0" applyFill="1" applyBorder="1" applyAlignment="1"/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" fontId="4" fillId="3" borderId="7" xfId="0" applyNumberFormat="1" applyFont="1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Alignment="1">
      <alignment horizontal="center" wrapText="1"/>
    </xf>
    <xf numFmtId="2" fontId="0" fillId="7" borderId="8" xfId="0" applyNumberFormat="1" applyFill="1" applyBorder="1"/>
    <xf numFmtId="1" fontId="0" fillId="6" borderId="0" xfId="0" applyNumberFormat="1" applyFill="1" applyBorder="1" applyProtection="1">
      <protection locked="0"/>
    </xf>
    <xf numFmtId="0" fontId="7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-0.249977111117893"/>
  </sheetPr>
  <dimension ref="A1:AG48"/>
  <sheetViews>
    <sheetView workbookViewId="0">
      <selection activeCell="J26" sqref="J26"/>
    </sheetView>
  </sheetViews>
  <sheetFormatPr defaultRowHeight="14.4" x14ac:dyDescent="0.3"/>
  <cols>
    <col min="3" max="3" width="11.33203125" bestFit="1" customWidth="1"/>
    <col min="4" max="4" width="9.109375" customWidth="1"/>
    <col min="5" max="5" width="10" customWidth="1"/>
    <col min="8" max="8" width="10.33203125" bestFit="1" customWidth="1"/>
    <col min="9" max="10" width="12.44140625" customWidth="1"/>
    <col min="11" max="11" width="9.109375" customWidth="1"/>
    <col min="12" max="12" width="11.33203125" bestFit="1" customWidth="1"/>
    <col min="13" max="13" width="9.109375" customWidth="1"/>
    <col min="14" max="14" width="10.33203125" customWidth="1"/>
    <col min="17" max="18" width="10.33203125" bestFit="1" customWidth="1"/>
  </cols>
  <sheetData>
    <row r="1" spans="1:33" ht="15.6" x14ac:dyDescent="0.3">
      <c r="A1" s="54" t="s">
        <v>40</v>
      </c>
      <c r="B1" s="54"/>
      <c r="C1" s="54"/>
      <c r="D1" s="54"/>
      <c r="E1" s="54"/>
      <c r="F1" s="54"/>
      <c r="G1" s="54"/>
      <c r="H1" s="54"/>
      <c r="I1" s="54"/>
    </row>
    <row r="2" spans="1:33" ht="15" thickBot="1" x14ac:dyDescent="0.35"/>
    <row r="3" spans="1:33" x14ac:dyDescent="0.3">
      <c r="B3" s="1">
        <v>1</v>
      </c>
      <c r="C3" s="30" t="s">
        <v>0</v>
      </c>
      <c r="D3" s="30" t="s">
        <v>5</v>
      </c>
      <c r="E3" s="30" t="s">
        <v>1</v>
      </c>
      <c r="F3" s="30" t="s">
        <v>2</v>
      </c>
      <c r="G3" s="30" t="s">
        <v>11</v>
      </c>
      <c r="H3" s="31" t="s">
        <v>42</v>
      </c>
      <c r="K3" s="1">
        <v>2</v>
      </c>
      <c r="L3" s="30" t="s">
        <v>0</v>
      </c>
      <c r="M3" s="30" t="s">
        <v>5</v>
      </c>
      <c r="N3" s="30" t="s">
        <v>1</v>
      </c>
      <c r="O3" s="30" t="s">
        <v>2</v>
      </c>
      <c r="P3" s="30" t="s">
        <v>12</v>
      </c>
      <c r="Q3" s="31" t="s">
        <v>42</v>
      </c>
    </row>
    <row r="4" spans="1:33" ht="15" thickBot="1" x14ac:dyDescent="0.35">
      <c r="B4" s="3"/>
      <c r="C4" s="48" t="s">
        <v>43</v>
      </c>
      <c r="D4" s="4">
        <f>DGET('Коэф. Антуана'!$B$1:$F$22,D3,$C$3:$C$4)</f>
        <v>15.9008</v>
      </c>
      <c r="E4" s="4">
        <f>DGET('Коэф. Антуана'!$B$1:$F$22,E3,$C$3:$C$4)</f>
        <v>2788.51</v>
      </c>
      <c r="F4" s="4">
        <f>DGET('Коэф. Антуана'!$B$1:$F$22,F3,$C$3:$C$4)</f>
        <v>-52.36</v>
      </c>
      <c r="G4" s="4">
        <f>DGET('Коэф. Антуана'!$B$1:$F$22,G3,$C$3:$C$4)</f>
        <v>80.2</v>
      </c>
      <c r="H4" s="49">
        <v>0.66600000000000004</v>
      </c>
      <c r="K4" s="3"/>
      <c r="L4" s="48" t="s">
        <v>44</v>
      </c>
      <c r="M4" s="4">
        <f>DGET('Коэф. Антуана'!$B$1:$F$22,M3,$L$3:$L$4)</f>
        <v>15.942600000000001</v>
      </c>
      <c r="N4" s="4">
        <f>DGET('Коэф. Антуана'!$B$1:$F$22,N3,$L$3:$L$4)</f>
        <v>3120.29</v>
      </c>
      <c r="O4" s="4">
        <f>DGET('Коэф. Антуана'!$B$1:$F$22,O3,$L$3:$L$4)</f>
        <v>-63.63</v>
      </c>
      <c r="P4" s="4">
        <f>DGET('Коэф. Антуана'!$B$1:$F$22,P3,$L$3:$L$4)</f>
        <v>112</v>
      </c>
      <c r="Q4" s="49">
        <f>1-H4</f>
        <v>0.33399999999999996</v>
      </c>
    </row>
    <row r="5" spans="1:33" ht="15" thickBot="1" x14ac:dyDescent="0.35"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33" x14ac:dyDescent="0.3">
      <c r="B6" s="29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29"/>
    </row>
    <row r="7" spans="1:33" ht="15" thickBot="1" x14ac:dyDescent="0.35">
      <c r="B7" s="29"/>
      <c r="C7" s="42"/>
      <c r="D7" s="34" t="s">
        <v>36</v>
      </c>
      <c r="E7" s="53">
        <f>N7+15</f>
        <v>111.2</v>
      </c>
      <c r="F7" s="29" t="s">
        <v>41</v>
      </c>
      <c r="G7" s="29"/>
      <c r="H7" s="29"/>
      <c r="I7" s="29"/>
      <c r="J7" s="29"/>
      <c r="K7" s="29"/>
      <c r="L7" s="29"/>
      <c r="M7" s="34" t="s">
        <v>15</v>
      </c>
      <c r="N7" s="53">
        <f>IF(G4-P4&lt;0,G4+16,P4+16)</f>
        <v>96.2</v>
      </c>
      <c r="O7" s="29" t="s">
        <v>41</v>
      </c>
      <c r="P7" s="43"/>
      <c r="Q7" s="29"/>
    </row>
    <row r="8" spans="1:33" x14ac:dyDescent="0.3">
      <c r="B8" s="29"/>
      <c r="C8" s="42"/>
      <c r="D8" s="6" t="s">
        <v>8</v>
      </c>
      <c r="E8" s="50">
        <v>1000</v>
      </c>
      <c r="F8" s="2" t="s">
        <v>7</v>
      </c>
      <c r="G8" s="29"/>
      <c r="H8" s="29"/>
      <c r="I8" s="29"/>
      <c r="J8" s="29"/>
      <c r="K8" s="29"/>
      <c r="L8" s="29"/>
      <c r="M8" s="6" t="s">
        <v>8</v>
      </c>
      <c r="N8" s="28">
        <f>E8</f>
        <v>1000</v>
      </c>
      <c r="O8" s="2" t="s">
        <v>7</v>
      </c>
      <c r="P8" s="43"/>
      <c r="Q8" s="29"/>
    </row>
    <row r="9" spans="1:33" ht="15" thickBot="1" x14ac:dyDescent="0.35">
      <c r="B9" s="29"/>
      <c r="C9" s="42"/>
      <c r="D9" s="7" t="s">
        <v>9</v>
      </c>
      <c r="E9" s="9">
        <f>EXP(D4-(E4/(273+F4+E7)))</f>
        <v>1803.751191203607</v>
      </c>
      <c r="F9" s="8" t="s">
        <v>7</v>
      </c>
      <c r="G9" s="29"/>
      <c r="H9" s="29"/>
      <c r="I9" s="29"/>
      <c r="J9" s="29"/>
      <c r="K9" s="29"/>
      <c r="L9" s="29"/>
      <c r="M9" s="7" t="s">
        <v>9</v>
      </c>
      <c r="N9" s="9">
        <f>EXP(D4-(E4/(273+F4+N7)))</f>
        <v>1211.7202690128997</v>
      </c>
      <c r="O9" s="8" t="s">
        <v>7</v>
      </c>
      <c r="P9" s="43"/>
      <c r="Q9" s="29"/>
    </row>
    <row r="10" spans="1:33" ht="15" thickBot="1" x14ac:dyDescent="0.35">
      <c r="B10" s="29"/>
      <c r="C10" s="42"/>
      <c r="D10" s="3" t="s">
        <v>10</v>
      </c>
      <c r="E10" s="11">
        <f>EXP(M4-(N4/(273+O4+E7)))</f>
        <v>497.21954479595365</v>
      </c>
      <c r="F10" s="5" t="s">
        <v>7</v>
      </c>
      <c r="G10" s="29"/>
      <c r="H10" s="35" t="s">
        <v>16</v>
      </c>
      <c r="I10" s="36"/>
      <c r="J10" s="29"/>
      <c r="K10" s="29"/>
      <c r="L10" s="29"/>
      <c r="M10" s="3" t="s">
        <v>10</v>
      </c>
      <c r="N10" s="11">
        <f>EXP(M4-(N4/(273+O4+N7)))</f>
        <v>308.34661936522099</v>
      </c>
      <c r="O10" s="5" t="s">
        <v>7</v>
      </c>
      <c r="P10" s="43"/>
      <c r="Q10" s="29"/>
    </row>
    <row r="11" spans="1:33" x14ac:dyDescent="0.3">
      <c r="B11" s="29"/>
      <c r="C11" s="42"/>
      <c r="D11" s="29"/>
      <c r="E11" s="29"/>
      <c r="F11" s="29"/>
      <c r="G11" s="29"/>
      <c r="I11" s="32" t="s">
        <v>13</v>
      </c>
      <c r="J11" s="33" t="s">
        <v>14</v>
      </c>
      <c r="K11" s="29"/>
      <c r="L11" s="29"/>
      <c r="M11" s="29"/>
      <c r="N11" s="29"/>
      <c r="O11" s="29"/>
      <c r="P11" s="43"/>
      <c r="Q11" s="29"/>
    </row>
    <row r="12" spans="1:33" x14ac:dyDescent="0.3">
      <c r="B12" s="29"/>
      <c r="C12" s="42"/>
      <c r="D12" s="29"/>
      <c r="E12" s="29"/>
      <c r="F12" s="29"/>
      <c r="G12" s="29"/>
      <c r="H12" s="34" t="s">
        <v>45</v>
      </c>
      <c r="I12" s="52">
        <f>E9/E8*H4+E10/E8*Q4</f>
        <v>1.3673696213034507</v>
      </c>
      <c r="J12" s="8">
        <f>E7</f>
        <v>111.2</v>
      </c>
      <c r="K12" s="29"/>
      <c r="L12" s="29"/>
      <c r="M12" s="29"/>
      <c r="N12" s="29"/>
      <c r="O12" s="29"/>
      <c r="P12" s="43"/>
      <c r="Q12" s="29"/>
    </row>
    <row r="13" spans="1:33" x14ac:dyDescent="0.3">
      <c r="B13" s="29"/>
      <c r="C13" s="42"/>
      <c r="D13" s="29"/>
      <c r="E13" s="29"/>
      <c r="F13" s="29"/>
      <c r="G13" s="29"/>
      <c r="H13" s="34" t="s">
        <v>46</v>
      </c>
      <c r="I13" s="52">
        <f>N9/N8*H4+N10/N8*Q4</f>
        <v>0.90999347003057507</v>
      </c>
      <c r="J13" s="8">
        <f>N7</f>
        <v>96.2</v>
      </c>
      <c r="K13" s="29"/>
      <c r="L13" s="29"/>
      <c r="M13" s="29"/>
      <c r="N13" s="29"/>
      <c r="O13" s="29"/>
      <c r="P13" s="43"/>
      <c r="Q13" s="29"/>
    </row>
    <row r="14" spans="1:33" ht="16.2" thickBot="1" x14ac:dyDescent="0.35">
      <c r="B14" s="29"/>
      <c r="C14" s="42"/>
      <c r="D14" s="29"/>
      <c r="E14" s="29"/>
      <c r="F14" s="29"/>
      <c r="G14" s="29"/>
      <c r="H14" s="29"/>
      <c r="I14" s="3">
        <v>1</v>
      </c>
      <c r="J14" s="47">
        <f>(FORECAST(I14,J12:J13,I12:I13))</f>
        <v>99.151832853077394</v>
      </c>
      <c r="K14" s="29"/>
      <c r="L14" s="29"/>
      <c r="M14" s="29"/>
      <c r="N14" s="29"/>
      <c r="O14" s="29"/>
      <c r="P14" s="43"/>
      <c r="Q14" s="29"/>
    </row>
    <row r="15" spans="1:33" ht="15" thickBot="1" x14ac:dyDescent="0.35">
      <c r="B15" s="29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</row>
    <row r="16" spans="1:33" ht="15" thickBot="1" x14ac:dyDescent="0.35">
      <c r="A16" s="29"/>
      <c r="B16" s="29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AD16" s="29"/>
      <c r="AE16" s="29"/>
      <c r="AF16" s="29"/>
      <c r="AG16" s="29"/>
    </row>
    <row r="17" spans="2:17" ht="15" thickBot="1" x14ac:dyDescent="0.35">
      <c r="B17" s="29"/>
      <c r="C17" s="42"/>
      <c r="D17" s="29"/>
      <c r="E17" s="29"/>
      <c r="F17" s="29"/>
      <c r="G17" s="29"/>
      <c r="H17" s="37" t="s">
        <v>37</v>
      </c>
      <c r="I17" s="38"/>
      <c r="J17" s="29"/>
      <c r="K17" s="29"/>
      <c r="L17" s="29"/>
      <c r="M17" s="29"/>
      <c r="N17" s="29"/>
      <c r="O17" s="29"/>
      <c r="P17" s="43"/>
    </row>
    <row r="18" spans="2:17" x14ac:dyDescent="0.3">
      <c r="B18" s="29"/>
      <c r="C18" s="42"/>
      <c r="D18" s="29"/>
      <c r="E18" s="29"/>
      <c r="F18" s="29"/>
      <c r="G18" s="29"/>
      <c r="H18" s="29"/>
      <c r="I18" s="32" t="s">
        <v>13</v>
      </c>
      <c r="J18" s="33" t="s">
        <v>14</v>
      </c>
      <c r="K18" s="29"/>
      <c r="L18" s="29"/>
      <c r="M18" s="29"/>
      <c r="N18" s="29"/>
      <c r="O18" s="29"/>
      <c r="P18" s="43"/>
    </row>
    <row r="19" spans="2:17" x14ac:dyDescent="0.3">
      <c r="B19" s="29"/>
      <c r="C19" s="42"/>
      <c r="D19" s="29"/>
      <c r="E19" s="29"/>
      <c r="F19" s="29"/>
      <c r="G19" s="29"/>
      <c r="H19" s="34" t="s">
        <v>45</v>
      </c>
      <c r="I19" s="52">
        <f>E21/E22*H4+E21/E23*Q4</f>
        <v>1.0743252492553781</v>
      </c>
      <c r="J19" s="8">
        <f>E20</f>
        <v>110.1</v>
      </c>
      <c r="K19" s="29"/>
      <c r="L19" s="29"/>
      <c r="M19" s="29"/>
      <c r="N19" s="29"/>
      <c r="O19" s="29"/>
      <c r="P19" s="43"/>
    </row>
    <row r="20" spans="2:17" ht="15" thickBot="1" x14ac:dyDescent="0.35">
      <c r="B20" s="29"/>
      <c r="C20" s="42"/>
      <c r="D20" s="34" t="s">
        <v>36</v>
      </c>
      <c r="E20" s="53">
        <f>G4/2+P4/2+14</f>
        <v>110.1</v>
      </c>
      <c r="F20" s="29" t="s">
        <v>41</v>
      </c>
      <c r="G20" s="29"/>
      <c r="H20" s="34" t="s">
        <v>46</v>
      </c>
      <c r="I20" s="52">
        <f>N21/N22*H4+N21/N23*Q4</f>
        <v>0.93246196833251194</v>
      </c>
      <c r="J20" s="8">
        <f>N20</f>
        <v>115.1</v>
      </c>
      <c r="K20" s="29"/>
      <c r="L20" s="29"/>
      <c r="M20" s="34" t="s">
        <v>15</v>
      </c>
      <c r="N20" s="53">
        <f>E20+5</f>
        <v>115.1</v>
      </c>
      <c r="O20" s="29" t="s">
        <v>41</v>
      </c>
      <c r="P20" s="43"/>
    </row>
    <row r="21" spans="2:17" ht="16.2" thickBot="1" x14ac:dyDescent="0.35">
      <c r="B21" s="29"/>
      <c r="C21" s="42"/>
      <c r="D21" s="6" t="s">
        <v>8</v>
      </c>
      <c r="E21" s="28">
        <f>E8</f>
        <v>1000</v>
      </c>
      <c r="F21" s="2" t="s">
        <v>7</v>
      </c>
      <c r="G21" s="29"/>
      <c r="H21" s="29"/>
      <c r="I21" s="3">
        <v>1</v>
      </c>
      <c r="J21" s="47">
        <f>(FORECAST(I21,J19:J20,I19:I20))</f>
        <v>112.71960842763076</v>
      </c>
      <c r="K21" s="29"/>
      <c r="L21" s="29"/>
      <c r="M21" s="6" t="s">
        <v>8</v>
      </c>
      <c r="N21" s="28">
        <f>E8</f>
        <v>1000</v>
      </c>
      <c r="O21" s="2" t="s">
        <v>7</v>
      </c>
      <c r="P21" s="43"/>
    </row>
    <row r="22" spans="2:17" x14ac:dyDescent="0.3">
      <c r="B22" s="29"/>
      <c r="C22" s="42"/>
      <c r="D22" s="7" t="s">
        <v>9</v>
      </c>
      <c r="E22" s="9">
        <f>EXP(D4-(E4/(273+F4+E20)))</f>
        <v>1754.0380292600728</v>
      </c>
      <c r="F22" s="8" t="s">
        <v>7</v>
      </c>
      <c r="G22" s="29"/>
      <c r="H22" s="29"/>
      <c r="I22" s="29"/>
      <c r="J22" s="29"/>
      <c r="K22" s="29"/>
      <c r="L22" s="29"/>
      <c r="M22" s="7" t="s">
        <v>9</v>
      </c>
      <c r="N22" s="9">
        <f>EXP(D4-(E4/(273+F4+N20)))</f>
        <v>1988.6994688800169</v>
      </c>
      <c r="O22" s="8" t="s">
        <v>7</v>
      </c>
      <c r="P22" s="43"/>
    </row>
    <row r="23" spans="2:17" ht="15" thickBot="1" x14ac:dyDescent="0.35">
      <c r="B23" s="29"/>
      <c r="C23" s="42"/>
      <c r="D23" s="3" t="s">
        <v>10</v>
      </c>
      <c r="E23" s="11">
        <f>EXP(M4-(N4/(273+O4+E20)))</f>
        <v>480.83155862802363</v>
      </c>
      <c r="F23" s="5" t="s">
        <v>7</v>
      </c>
      <c r="G23" s="29"/>
      <c r="H23" s="29"/>
      <c r="I23" s="29"/>
      <c r="J23" s="29"/>
      <c r="K23" s="29"/>
      <c r="L23" s="29"/>
      <c r="M23" s="3" t="s">
        <v>10</v>
      </c>
      <c r="N23" s="11">
        <f>EXP(M4-(N4/(273+O4+N20)))</f>
        <v>558.93057930079942</v>
      </c>
      <c r="O23" s="5" t="s">
        <v>7</v>
      </c>
      <c r="P23" s="43"/>
    </row>
    <row r="24" spans="2:17" ht="15" thickBot="1" x14ac:dyDescent="0.35">
      <c r="B24" s="29"/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/>
    </row>
    <row r="25" spans="2:17" x14ac:dyDescent="0.3">
      <c r="B25" s="29"/>
      <c r="C25" s="29"/>
      <c r="G25" s="29"/>
      <c r="H25" s="29"/>
      <c r="I25" s="29"/>
      <c r="J25" s="29"/>
      <c r="K25" s="29"/>
      <c r="L25" s="29"/>
      <c r="P25" s="29"/>
      <c r="Q25" s="29"/>
    </row>
    <row r="26" spans="2:17" x14ac:dyDescent="0.3">
      <c r="B26" s="29"/>
      <c r="Q26" s="29"/>
    </row>
    <row r="27" spans="2:17" x14ac:dyDescent="0.3">
      <c r="B27" s="29"/>
      <c r="C27" s="29"/>
      <c r="P27" s="29"/>
      <c r="Q27" s="29"/>
    </row>
    <row r="28" spans="2:17" x14ac:dyDescent="0.3">
      <c r="B28" s="29"/>
      <c r="C28" s="29"/>
      <c r="P28" s="29"/>
      <c r="Q28" s="29"/>
    </row>
    <row r="29" spans="2:17" x14ac:dyDescent="0.3">
      <c r="B29" s="29"/>
      <c r="C29" s="29"/>
      <c r="P29" s="29"/>
      <c r="Q29" s="29"/>
    </row>
    <row r="30" spans="2:17" x14ac:dyDescent="0.3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2:17" x14ac:dyDescent="0.3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2:17" x14ac:dyDescent="0.3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2:17" x14ac:dyDescent="0.3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2:17" x14ac:dyDescent="0.3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2:17" x14ac:dyDescent="0.3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2:17" x14ac:dyDescent="0.3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2:17" x14ac:dyDescent="0.3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2:17" x14ac:dyDescent="0.3">
      <c r="B38" s="29"/>
    </row>
    <row r="39" spans="2:17" x14ac:dyDescent="0.3">
      <c r="B39" s="29"/>
    </row>
    <row r="40" spans="2:17" x14ac:dyDescent="0.3">
      <c r="B40" s="29"/>
    </row>
    <row r="41" spans="2:17" x14ac:dyDescent="0.3">
      <c r="B41" s="29"/>
    </row>
    <row r="42" spans="2:17" x14ac:dyDescent="0.3">
      <c r="B42" s="29"/>
    </row>
    <row r="43" spans="2:17" x14ac:dyDescent="0.3">
      <c r="B43" s="29"/>
    </row>
    <row r="44" spans="2:17" x14ac:dyDescent="0.3">
      <c r="B44" s="29"/>
    </row>
    <row r="45" spans="2:17" x14ac:dyDescent="0.3">
      <c r="B45" s="29"/>
    </row>
    <row r="46" spans="2:17" x14ac:dyDescent="0.3">
      <c r="B46" s="29"/>
    </row>
    <row r="47" spans="2:17" x14ac:dyDescent="0.3">
      <c r="B47" s="29"/>
    </row>
    <row r="48" spans="2:17" x14ac:dyDescent="0.3">
      <c r="B48" s="29"/>
    </row>
  </sheetData>
  <sheetProtection sheet="1" formatCells="0" formatColumns="0" formatRows="0" insertColumns="0" insertRows="0" insertHyperlinks="0" deleteColumns="0" deleteRows="0" sort="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6"/>
  <sheetViews>
    <sheetView tabSelected="1" workbookViewId="0">
      <selection activeCell="A9" sqref="A9"/>
    </sheetView>
  </sheetViews>
  <sheetFormatPr defaultRowHeight="14.4" x14ac:dyDescent="0.3"/>
  <cols>
    <col min="1" max="1" width="82.6640625" customWidth="1"/>
  </cols>
  <sheetData>
    <row r="1" spans="1:1" ht="57.6" x14ac:dyDescent="0.3">
      <c r="A1" s="51" t="s">
        <v>50</v>
      </c>
    </row>
    <row r="2" spans="1:1" ht="28.8" x14ac:dyDescent="0.3">
      <c r="A2" s="10" t="s">
        <v>48</v>
      </c>
    </row>
    <row r="3" spans="1:1" ht="28.8" x14ac:dyDescent="0.3">
      <c r="A3" s="10" t="s">
        <v>38</v>
      </c>
    </row>
    <row r="4" spans="1:1" x14ac:dyDescent="0.3">
      <c r="A4" t="s">
        <v>39</v>
      </c>
    </row>
    <row r="5" spans="1:1" ht="57.6" x14ac:dyDescent="0.3">
      <c r="A5" s="10" t="s">
        <v>47</v>
      </c>
    </row>
    <row r="6" spans="1:1" ht="43.2" x14ac:dyDescent="0.3">
      <c r="A6" s="10" t="s">
        <v>49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2"/>
  <sheetViews>
    <sheetView workbookViewId="0">
      <selection activeCell="L10" sqref="L10"/>
    </sheetView>
  </sheetViews>
  <sheetFormatPr defaultRowHeight="14.4" x14ac:dyDescent="0.3"/>
  <cols>
    <col min="1" max="1" width="6.109375" bestFit="1" customWidth="1"/>
    <col min="2" max="2" width="20.5546875" customWidth="1"/>
    <col min="6" max="6" width="9.109375" style="23"/>
  </cols>
  <sheetData>
    <row r="1" spans="1:6" ht="27.6" x14ac:dyDescent="0.3">
      <c r="A1" s="19" t="s">
        <v>17</v>
      </c>
      <c r="B1" s="12" t="s">
        <v>0</v>
      </c>
      <c r="C1" s="12" t="s">
        <v>5</v>
      </c>
      <c r="D1" s="27" t="s">
        <v>1</v>
      </c>
      <c r="E1" s="12" t="s">
        <v>2</v>
      </c>
      <c r="F1" s="20" t="s">
        <v>12</v>
      </c>
    </row>
    <row r="2" spans="1:6" x14ac:dyDescent="0.3">
      <c r="A2" s="13">
        <v>1</v>
      </c>
      <c r="B2" s="14" t="s">
        <v>18</v>
      </c>
      <c r="C2" s="15">
        <v>15.836600000000001</v>
      </c>
      <c r="D2" s="15">
        <v>2697.55</v>
      </c>
      <c r="E2" s="15">
        <v>-48.78</v>
      </c>
      <c r="F2" s="21">
        <v>68.7</v>
      </c>
    </row>
    <row r="3" spans="1:6" x14ac:dyDescent="0.3">
      <c r="A3" s="13">
        <v>2</v>
      </c>
      <c r="B3" s="14" t="s">
        <v>6</v>
      </c>
      <c r="C3" s="15">
        <v>15.873699999999999</v>
      </c>
      <c r="D3" s="15">
        <v>2911.32</v>
      </c>
      <c r="E3" s="15">
        <v>-56.51</v>
      </c>
      <c r="F3" s="21">
        <v>98.4</v>
      </c>
    </row>
    <row r="4" spans="1:6" x14ac:dyDescent="0.3">
      <c r="A4" s="13">
        <v>3</v>
      </c>
      <c r="B4" s="14" t="s">
        <v>4</v>
      </c>
      <c r="C4" s="15">
        <v>15.942600000000001</v>
      </c>
      <c r="D4" s="15">
        <v>3120.29</v>
      </c>
      <c r="E4" s="15">
        <v>-63.63</v>
      </c>
      <c r="F4" s="21">
        <v>112</v>
      </c>
    </row>
    <row r="5" spans="1:6" x14ac:dyDescent="0.3">
      <c r="A5" s="13">
        <v>4</v>
      </c>
      <c r="B5" s="14" t="s">
        <v>19</v>
      </c>
      <c r="C5" s="15">
        <v>15.833299999999999</v>
      </c>
      <c r="D5" s="15">
        <v>2477.0700000000002</v>
      </c>
      <c r="E5" s="15">
        <v>-39.94</v>
      </c>
      <c r="F5" s="21">
        <v>36.1</v>
      </c>
    </row>
    <row r="6" spans="1:6" x14ac:dyDescent="0.3">
      <c r="A6" s="13">
        <v>5</v>
      </c>
      <c r="B6" s="14" t="s">
        <v>3</v>
      </c>
      <c r="C6" s="15">
        <v>15.9008</v>
      </c>
      <c r="D6" s="15">
        <v>2788.51</v>
      </c>
      <c r="E6" s="15">
        <v>-52.36</v>
      </c>
      <c r="F6" s="21">
        <v>80.2</v>
      </c>
    </row>
    <row r="7" spans="1:6" x14ac:dyDescent="0.3">
      <c r="A7" s="13">
        <v>6</v>
      </c>
      <c r="B7" s="14" t="s">
        <v>20</v>
      </c>
      <c r="C7" s="15">
        <v>16.132999999999999</v>
      </c>
      <c r="D7" s="15">
        <v>3366.99</v>
      </c>
      <c r="E7" s="15">
        <v>-58.04</v>
      </c>
      <c r="F7" s="21">
        <v>138.1</v>
      </c>
    </row>
    <row r="8" spans="1:6" x14ac:dyDescent="0.3">
      <c r="A8" s="13">
        <v>7</v>
      </c>
      <c r="B8" s="14" t="s">
        <v>21</v>
      </c>
      <c r="C8" s="15">
        <v>16.0137</v>
      </c>
      <c r="D8" s="15">
        <v>3096.52</v>
      </c>
      <c r="E8" s="15">
        <v>-53.67</v>
      </c>
      <c r="F8" s="21">
        <v>110.8</v>
      </c>
    </row>
    <row r="9" spans="1:6" x14ac:dyDescent="0.3">
      <c r="A9" s="13">
        <v>8</v>
      </c>
      <c r="B9" s="14" t="s">
        <v>22</v>
      </c>
      <c r="C9" s="15">
        <v>16.067599999999999</v>
      </c>
      <c r="D9" s="15">
        <v>3295.12</v>
      </c>
      <c r="E9" s="15">
        <v>-55.6</v>
      </c>
      <c r="F9" s="21">
        <v>131.69999999999999</v>
      </c>
    </row>
    <row r="10" spans="1:6" x14ac:dyDescent="0.3">
      <c r="A10" s="13">
        <v>9</v>
      </c>
      <c r="B10" s="14" t="s">
        <v>23</v>
      </c>
      <c r="C10" s="15">
        <v>17.216000000000001</v>
      </c>
      <c r="D10" s="15">
        <v>3137.02</v>
      </c>
      <c r="E10" s="15">
        <v>-94.43</v>
      </c>
      <c r="F10" s="21">
        <v>117.7</v>
      </c>
    </row>
    <row r="11" spans="1:6" ht="16.5" customHeight="1" x14ac:dyDescent="0.3">
      <c r="A11" s="24">
        <v>10</v>
      </c>
      <c r="B11" s="25" t="s">
        <v>24</v>
      </c>
      <c r="C11" s="25">
        <v>18.692900000000002</v>
      </c>
      <c r="D11" s="25">
        <v>3640.2</v>
      </c>
      <c r="E11" s="25">
        <v>-53.54</v>
      </c>
      <c r="F11" s="26">
        <v>82.4</v>
      </c>
    </row>
    <row r="12" spans="1:6" x14ac:dyDescent="0.3">
      <c r="A12" s="13">
        <v>11</v>
      </c>
      <c r="B12" s="14" t="s">
        <v>25</v>
      </c>
      <c r="C12" s="15">
        <v>18.587499999999999</v>
      </c>
      <c r="D12" s="15">
        <v>3626.55</v>
      </c>
      <c r="E12" s="15">
        <v>-34.29</v>
      </c>
      <c r="F12" s="21">
        <v>64.7</v>
      </c>
    </row>
    <row r="13" spans="1:6" x14ac:dyDescent="0.3">
      <c r="A13" s="13">
        <v>12</v>
      </c>
      <c r="B13" s="14" t="s">
        <v>26</v>
      </c>
      <c r="C13" s="15">
        <v>16.988199999999999</v>
      </c>
      <c r="D13" s="15">
        <v>3599.58</v>
      </c>
      <c r="E13" s="15">
        <v>-26.09</v>
      </c>
      <c r="F13" s="21">
        <v>100.6</v>
      </c>
    </row>
    <row r="14" spans="1:6" x14ac:dyDescent="0.3">
      <c r="A14" s="13">
        <v>13</v>
      </c>
      <c r="B14" s="14" t="s">
        <v>27</v>
      </c>
      <c r="C14" s="15">
        <v>16.808</v>
      </c>
      <c r="D14" s="15">
        <v>3405.57</v>
      </c>
      <c r="E14" s="15">
        <v>-56.34</v>
      </c>
      <c r="F14" s="21">
        <v>117.9</v>
      </c>
    </row>
    <row r="15" spans="1:6" x14ac:dyDescent="0.3">
      <c r="A15" s="13">
        <v>14</v>
      </c>
      <c r="B15" s="14" t="s">
        <v>28</v>
      </c>
      <c r="C15" s="15">
        <v>18.911899999999999</v>
      </c>
      <c r="D15" s="15">
        <v>3803.98</v>
      </c>
      <c r="E15" s="15">
        <v>-41.68</v>
      </c>
      <c r="F15" s="21">
        <v>78.3</v>
      </c>
    </row>
    <row r="16" spans="1:6" x14ac:dyDescent="0.3">
      <c r="A16" s="13">
        <v>15</v>
      </c>
      <c r="B16" s="14" t="s">
        <v>29</v>
      </c>
      <c r="C16" s="15">
        <v>16.651299999999999</v>
      </c>
      <c r="D16" s="15">
        <v>2940.46</v>
      </c>
      <c r="E16" s="15">
        <v>-35.93</v>
      </c>
      <c r="F16" s="21">
        <v>56</v>
      </c>
    </row>
    <row r="17" spans="1:6" x14ac:dyDescent="0.3">
      <c r="A17" s="13">
        <v>16</v>
      </c>
      <c r="B17" s="14" t="s">
        <v>30</v>
      </c>
      <c r="C17" s="15">
        <v>16.176400000000001</v>
      </c>
      <c r="D17" s="15">
        <v>2927.17</v>
      </c>
      <c r="E17" s="15">
        <v>-50.22</v>
      </c>
      <c r="F17" s="21">
        <v>83.7</v>
      </c>
    </row>
    <row r="18" spans="1:6" x14ac:dyDescent="0.3">
      <c r="A18" s="13">
        <v>17</v>
      </c>
      <c r="B18" s="14" t="s">
        <v>31</v>
      </c>
      <c r="C18" s="15">
        <v>16.082799999999999</v>
      </c>
      <c r="D18" s="15">
        <v>2511.29</v>
      </c>
      <c r="E18" s="15">
        <v>-41.94</v>
      </c>
      <c r="F18" s="21">
        <v>34.5</v>
      </c>
    </row>
    <row r="19" spans="1:6" x14ac:dyDescent="0.3">
      <c r="A19" s="13">
        <v>18</v>
      </c>
      <c r="B19" s="14" t="s">
        <v>32</v>
      </c>
      <c r="C19" s="15">
        <v>15.984400000000001</v>
      </c>
      <c r="D19" s="15">
        <v>2690.85</v>
      </c>
      <c r="E19" s="15">
        <v>-31.62</v>
      </c>
      <c r="F19" s="21">
        <v>46.3</v>
      </c>
    </row>
    <row r="20" spans="1:6" x14ac:dyDescent="0.3">
      <c r="A20" s="13">
        <v>19</v>
      </c>
      <c r="B20" s="14" t="s">
        <v>33</v>
      </c>
      <c r="C20" s="15">
        <v>15.9732</v>
      </c>
      <c r="D20" s="15">
        <v>2696.79</v>
      </c>
      <c r="E20" s="15">
        <v>-46.16</v>
      </c>
      <c r="F20" s="21">
        <v>61.2</v>
      </c>
    </row>
    <row r="21" spans="1:6" ht="27.6" x14ac:dyDescent="0.3">
      <c r="A21" s="13">
        <v>20</v>
      </c>
      <c r="B21" s="14" t="s">
        <v>34</v>
      </c>
      <c r="C21" s="15">
        <v>15.8742</v>
      </c>
      <c r="D21" s="15">
        <v>2808.19</v>
      </c>
      <c r="E21" s="15">
        <v>-45.99</v>
      </c>
      <c r="F21" s="21">
        <v>76.7</v>
      </c>
    </row>
    <row r="22" spans="1:6" ht="15" thickBot="1" x14ac:dyDescent="0.35">
      <c r="A22" s="16">
        <v>21</v>
      </c>
      <c r="B22" s="17" t="s">
        <v>35</v>
      </c>
      <c r="C22" s="18">
        <v>16.151599999999998</v>
      </c>
      <c r="D22" s="18">
        <v>2790.5</v>
      </c>
      <c r="E22" s="18">
        <v>-57.15</v>
      </c>
      <c r="F22" s="22">
        <v>77.099999999999994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Расчёт</vt:lpstr>
      <vt:lpstr>Комментарии</vt:lpstr>
      <vt:lpstr>Коэф. Антуана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Березовская</dc:creator>
  <cp:lastModifiedBy>Филиппов В.В.</cp:lastModifiedBy>
  <dcterms:created xsi:type="dcterms:W3CDTF">2018-05-13T18:12:24Z</dcterms:created>
  <dcterms:modified xsi:type="dcterms:W3CDTF">2018-05-20T01:36:26Z</dcterms:modified>
</cp:coreProperties>
</file>